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30" yWindow="105" windowWidth="8820" windowHeight="6585" activeTab="0"/>
  </bookViews>
  <sheets>
    <sheet name="CURRÍCULO" sheetId="1" r:id="rId1"/>
    <sheet name="FÓRMULAS" sheetId="2" state="hidden" r:id="rId2"/>
    <sheet name="Plan1" sheetId="3" r:id="rId3"/>
  </sheets>
  <definedNames/>
  <calcPr fullCalcOnLoad="1"/>
</workbook>
</file>

<file path=xl/sharedStrings.xml><?xml version="1.0" encoding="utf-8"?>
<sst xmlns="http://schemas.openxmlformats.org/spreadsheetml/2006/main" count="198" uniqueCount="155">
  <si>
    <t>PLANILHA DE AVALIAÇÃO DE CURRÍCULOS</t>
  </si>
  <si>
    <t>sim</t>
  </si>
  <si>
    <t>não</t>
  </si>
  <si>
    <t>Pontos</t>
  </si>
  <si>
    <t>Bolsista de iniciação do FIPE/UFSM</t>
  </si>
  <si>
    <t>Bolsista de iniciação da FAPERGS</t>
  </si>
  <si>
    <t>Bolsista de iniciação do CNPq/PIBIC</t>
  </si>
  <si>
    <t>Bolsista de iniciação do CNPq - balcão</t>
  </si>
  <si>
    <t xml:space="preserve">Bolsista de iniciação de Universidade de origem - não UFSM </t>
  </si>
  <si>
    <t>Graduação:</t>
  </si>
  <si>
    <t>Pós-Graduação</t>
  </si>
  <si>
    <t>anos</t>
  </si>
  <si>
    <t xml:space="preserve">Estágio em laboratório de orientador do  CPG Bioq Tox </t>
  </si>
  <si>
    <t>Estágio em laboratório de pesquisa não vinculado ao CPG Bioq Tox</t>
  </si>
  <si>
    <t>Mestrado em outra área</t>
  </si>
  <si>
    <t>Especialização em outra área</t>
  </si>
  <si>
    <t>TOTAL</t>
  </si>
  <si>
    <t>O dado é preliminar da tese?</t>
  </si>
  <si>
    <t>*ver lista de índice de impacto no site www.reference.barrysworld.net</t>
  </si>
  <si>
    <t>Formação científica: (informe o tempo em anos ou fração de ano).</t>
  </si>
  <si>
    <t>Artigo publicado em revista indexada no ISI (índice de impacto&gt;=1)*</t>
  </si>
  <si>
    <t>Artigo aceito em revista indexada no ISI (com índice de impacto&lt;1)*</t>
  </si>
  <si>
    <t>Artigo publicado em revista não indexada no ISI (internacional)</t>
  </si>
  <si>
    <t>Artigo publicado em revista de sociedade científica nacional (não indexada)</t>
  </si>
  <si>
    <t>Artigo publicado em revista não indexada nacional</t>
  </si>
  <si>
    <t>Artigo publicado em revista indexada no ISI (índice de impacto&lt;1 e &gt;0,5)*</t>
  </si>
  <si>
    <t>Artigo publicado em revista indexada no ISI (índice de impacto&lt;0,5)*</t>
  </si>
  <si>
    <t>Artigo aceito em revista indexada no ISI (índice de impacto&lt;1 e &gt;0,5)*</t>
  </si>
  <si>
    <t>Artigo aceito em revista indexada no ISI (índice de impacto&lt;0,5)*</t>
  </si>
  <si>
    <t>Artigo aceito em revista não indexada no ISI (internacional)</t>
  </si>
  <si>
    <t>Artigo aceito em revista de sociedade científica nacional (não indexada)</t>
  </si>
  <si>
    <t>Artigo aceito em revista não indexada nacional</t>
  </si>
  <si>
    <t>Resumo apresentado em congresso local</t>
  </si>
  <si>
    <t>Resumo apresentado em congresso internacional</t>
  </si>
  <si>
    <t>Resumo apresentado em congresso nacional</t>
  </si>
  <si>
    <t>SUBTOTAL</t>
  </si>
  <si>
    <t>Especialização em Bioq Tox, com recomendação da banca e/ou do orientador</t>
  </si>
  <si>
    <t>Especialização em Bioq Tox, sem recomendação da banca e/ou do orientador</t>
  </si>
  <si>
    <t>Atuação profissional</t>
  </si>
  <si>
    <t>Docência: (informe o tempo na atividade, em anos).</t>
  </si>
  <si>
    <t>Docência de segundo grau</t>
  </si>
  <si>
    <t>Docência de terceiro grau, como horista</t>
  </si>
  <si>
    <t>Docência de terceiro grau, como contratado efetivo</t>
  </si>
  <si>
    <t>Técnico em laboratório de análises clínicas</t>
  </si>
  <si>
    <t>Técnico em laboratório de análises químicas</t>
  </si>
  <si>
    <t>Experiência em laboratório: (informe o tempo na atividade, em anos).</t>
  </si>
  <si>
    <t>Produção científica</t>
  </si>
  <si>
    <t>Artigos publicados: (informe o número de trabalhos em cada item).</t>
  </si>
  <si>
    <t>Artigos aceitos: (informe o número de trabalhos em cada item).</t>
  </si>
  <si>
    <t>Resumos apresentados: (informe o número de trabalhos em cada item).</t>
  </si>
  <si>
    <t>SE(B17=0;0;1/B17*15)</t>
  </si>
  <si>
    <t>SE(B18=0;0;1/B18*15/30)</t>
  </si>
  <si>
    <t>SOMA(D15:D19)</t>
  </si>
  <si>
    <t>SE(B23&gt;2,9;3;B23)</t>
  </si>
  <si>
    <t>SE(B24&gt;2,9;6;B24*2)</t>
  </si>
  <si>
    <t>SE(B25&gt;2,9;9;B25*3)</t>
  </si>
  <si>
    <t>SOMA(D23:D25)</t>
  </si>
  <si>
    <t>SE(B28&gt;2,9;3;B28)</t>
  </si>
  <si>
    <t>SE(B29&gt;2,9;3;B29)</t>
  </si>
  <si>
    <t>SOMA(D28:D29)</t>
  </si>
  <si>
    <t>(B35+C35)*7,5</t>
  </si>
  <si>
    <t>(B34+C34)*15</t>
  </si>
  <si>
    <t>(B36+C36)*3,75</t>
  </si>
  <si>
    <t>(B37+C37)*1,5</t>
  </si>
  <si>
    <t>(B38+C38)*1,5</t>
  </si>
  <si>
    <t>(B39+C39)</t>
  </si>
  <si>
    <t>SOMA(D34:D39)</t>
  </si>
  <si>
    <t>(B42*4+C42)*15</t>
  </si>
  <si>
    <t>(B43*4+C43)*7,5</t>
  </si>
  <si>
    <t>(B44*4+C44)*3,75</t>
  </si>
  <si>
    <t>(B45*4+C45)*1,5</t>
  </si>
  <si>
    <t>(B46*4+C46)*1,25</t>
  </si>
  <si>
    <t>(B47*4+C47)</t>
  </si>
  <si>
    <t>SOMA(D42:D47)</t>
  </si>
  <si>
    <t>(B50*4+C50)*1,5</t>
  </si>
  <si>
    <t>(B51*4+C51)*0,75</t>
  </si>
  <si>
    <t>(B52*4+C52)*0,375</t>
  </si>
  <si>
    <t>SOMA(D50:D52)</t>
  </si>
  <si>
    <t>D12+D20+D26+D30+D40+D48+D53</t>
  </si>
  <si>
    <t>B5*0,5</t>
  </si>
  <si>
    <t>B6*1</t>
  </si>
  <si>
    <t>B7*2,5</t>
  </si>
  <si>
    <t>B8*3</t>
  </si>
  <si>
    <t>B9*3,5</t>
  </si>
  <si>
    <t>B10*1</t>
  </si>
  <si>
    <t>B11*0,5</t>
  </si>
  <si>
    <t>SOMA(D5:D11)</t>
  </si>
  <si>
    <t>B15*3</t>
  </si>
  <si>
    <t>B16*0,75</t>
  </si>
  <si>
    <t>B19*2,5</t>
  </si>
  <si>
    <t>FÓRMULAS</t>
  </si>
  <si>
    <t>Nome do Candidato:</t>
  </si>
  <si>
    <t>Data e Assinatura:</t>
  </si>
  <si>
    <t>Atividades Pós  Formado</t>
  </si>
  <si>
    <t>Outras publicações</t>
  </si>
  <si>
    <r>
      <t>Consultoria técnica na área como responsável (RIMA, EIA, Plano de Manejo, etc)</t>
    </r>
    <r>
      <rPr>
        <b/>
        <sz val="10"/>
        <rFont val="Arial"/>
        <family val="2"/>
      </rPr>
      <t>(Máx 5)</t>
    </r>
  </si>
  <si>
    <r>
      <t>Consultoria técnica na área como colaborador(RIMA, EIA, Plano de Manejo, etc)</t>
    </r>
    <r>
      <rPr>
        <b/>
        <sz val="10"/>
        <rFont val="Arial"/>
        <family val="2"/>
      </rPr>
      <t>(Máx 5)</t>
    </r>
  </si>
  <si>
    <t xml:space="preserve">PLANILHA DE AVALIAÇÃO DE CURRÍCULOS </t>
  </si>
  <si>
    <r>
      <t xml:space="preserve">Palestras proferidas (por título) </t>
    </r>
    <r>
      <rPr>
        <b/>
        <sz val="10"/>
        <rFont val="Arial"/>
        <family val="2"/>
      </rPr>
      <t>(Máximo 10)</t>
    </r>
  </si>
  <si>
    <r>
      <t xml:space="preserve">Cursos ministrados (mínimo 20 horas) por título </t>
    </r>
    <r>
      <rPr>
        <b/>
        <sz val="10"/>
        <rFont val="Arial"/>
        <family val="2"/>
      </rPr>
      <t>(Máximo 5)</t>
    </r>
  </si>
  <si>
    <r>
      <t xml:space="preserve">Docência no ensino fundamental e médio (meses) </t>
    </r>
    <r>
      <rPr>
        <b/>
        <sz val="10"/>
        <rFont val="Arial"/>
        <family val="2"/>
      </rPr>
      <t>(Máximo 36 meses)</t>
    </r>
  </si>
  <si>
    <r>
      <t xml:space="preserve">Docência no ensino superior (meses) </t>
    </r>
    <r>
      <rPr>
        <b/>
        <sz val="10"/>
        <rFont val="Arial"/>
        <family val="2"/>
      </rPr>
      <t>(Máximo 36 meses)</t>
    </r>
  </si>
  <si>
    <r>
      <t xml:space="preserve">Resumo em congresso de sociedade internacional </t>
    </r>
    <r>
      <rPr>
        <b/>
        <sz val="10"/>
        <rFont val="Arial"/>
        <family val="2"/>
      </rPr>
      <t>(Máximo 10)</t>
    </r>
  </si>
  <si>
    <r>
      <t xml:space="preserve">Resumo em congresso de sociedade nacional </t>
    </r>
    <r>
      <rPr>
        <b/>
        <sz val="10"/>
        <rFont val="Arial"/>
        <family val="2"/>
      </rPr>
      <t>(Máximo 10)</t>
    </r>
  </si>
  <si>
    <r>
      <t xml:space="preserve">Resumo apresentado em congresso local </t>
    </r>
    <r>
      <rPr>
        <b/>
        <sz val="10"/>
        <rFont val="Arial"/>
        <family val="2"/>
      </rPr>
      <t>(Máximo 10)</t>
    </r>
  </si>
  <si>
    <r>
      <t xml:space="preserve">Capítulos de livros </t>
    </r>
    <r>
      <rPr>
        <b/>
        <sz val="10"/>
        <rFont val="Arial"/>
        <family val="2"/>
      </rPr>
      <t>(máximo 2)</t>
    </r>
  </si>
  <si>
    <t>Revista qualis A1</t>
  </si>
  <si>
    <t>Revista qualis A2</t>
  </si>
  <si>
    <t>Revista qualis B1</t>
  </si>
  <si>
    <t>Revista qualis B2</t>
  </si>
  <si>
    <t>Revista qualis B3</t>
  </si>
  <si>
    <t>Revista qualis B4</t>
  </si>
  <si>
    <t>Revista Qualis B5</t>
  </si>
  <si>
    <t xml:space="preserve">Revista qualis  A1 </t>
  </si>
  <si>
    <t xml:space="preserve">Revista qualis A2 </t>
  </si>
  <si>
    <t>Revista qualis B5</t>
  </si>
  <si>
    <t>Revista qualis C (máximo 3)</t>
  </si>
  <si>
    <t>Número</t>
  </si>
  <si>
    <t>Artigos submetidos para publicação (com carta ou e-mail de recebimento)</t>
  </si>
  <si>
    <t>Orientação de Trabalho de Conclusão de Curso de Graduação</t>
  </si>
  <si>
    <t>Participação em banca examinadora de Trabalho de Conclusão de Curso de Graduação</t>
  </si>
  <si>
    <t>Participação em banca de concurso público para professor efetivo/assistente/substituto</t>
  </si>
  <si>
    <t xml:space="preserve">Artigos publicados ou aceitos para publicação na área  </t>
  </si>
  <si>
    <t xml:space="preserve">Artigos publicados ou aceitos para publicação fora da área </t>
  </si>
  <si>
    <t>Prêmio ou distinção na área do programa</t>
  </si>
  <si>
    <t>Estágio realizado na Área (mínimo de 120h)</t>
  </si>
  <si>
    <t>Estágio realizado fora da Área (mínimo de 120h)</t>
  </si>
  <si>
    <t>Monitoria (semestre)</t>
  </si>
  <si>
    <r>
      <t xml:space="preserve">Artigo submetido em revista indexada </t>
    </r>
    <r>
      <rPr>
        <b/>
        <sz val="10"/>
        <rFont val="Arial"/>
        <family val="2"/>
      </rPr>
      <t>(Máximo 3)</t>
    </r>
  </si>
  <si>
    <r>
      <t xml:space="preserve">Bolsista de iniciação científica </t>
    </r>
    <r>
      <rPr>
        <b/>
        <sz val="10"/>
        <rFont val="Arial"/>
        <family val="2"/>
      </rPr>
      <t>(ano)</t>
    </r>
  </si>
  <si>
    <r>
      <t xml:space="preserve">Bolsista de iniciação tecnológica </t>
    </r>
    <r>
      <rPr>
        <b/>
        <sz val="10"/>
        <rFont val="Arial"/>
        <family val="2"/>
      </rPr>
      <t>(ano)</t>
    </r>
  </si>
  <si>
    <t>Especialização fora da área (Máximo 1)</t>
  </si>
  <si>
    <t>Especialização na área (Máximo 1)</t>
  </si>
  <si>
    <r>
      <t xml:space="preserve">Revista Qualis C </t>
    </r>
    <r>
      <rPr>
        <b/>
        <sz val="10"/>
        <rFont val="Arial"/>
        <family val="2"/>
      </rPr>
      <t>(Máximo 3</t>
    </r>
    <r>
      <rPr>
        <sz val="10"/>
        <rFont val="Arial"/>
        <family val="2"/>
      </rPr>
      <t>)</t>
    </r>
  </si>
  <si>
    <r>
      <t xml:space="preserve">Boletim/Comunicado técnico na área </t>
    </r>
    <r>
      <rPr>
        <b/>
        <sz val="10"/>
        <rFont val="Arial"/>
        <family val="2"/>
      </rPr>
      <t>(Máximo 5)</t>
    </r>
  </si>
  <si>
    <r>
      <t xml:space="preserve">Boletim/Comunicado técnico fora da área </t>
    </r>
    <r>
      <rPr>
        <b/>
        <sz val="10"/>
        <rFont val="Arial"/>
        <family val="2"/>
      </rPr>
      <t>(Máximo 5)</t>
    </r>
  </si>
  <si>
    <t>No. do comprovante</t>
  </si>
  <si>
    <t>Inserir o número do comprovante AQUI</t>
  </si>
  <si>
    <t>Inserir dados curriculares AQUI</t>
  </si>
  <si>
    <t>UNIVERSIDADE FEDERAL DO PIAUÍ</t>
  </si>
  <si>
    <t>CAMPUS "PROFa. CINOBELINA ELVAS"</t>
  </si>
  <si>
    <t xml:space="preserve">Atividades não incluidas nesta planilha não serão consideradas. </t>
  </si>
  <si>
    <t>OBSERVAÇÕES IMPORTANTES</t>
  </si>
  <si>
    <t>Apresentar apenas os comprovantes referentes aos itens preenchidos nesta planilha e em ordem.</t>
  </si>
  <si>
    <t>Todos os comprovantes devem ser numerados e a relação desta numeração deve ser indicada na coluna em marron claro desta planilha.</t>
  </si>
  <si>
    <t>Esta planilha deverá ser impressa em cores</t>
  </si>
  <si>
    <r>
      <t xml:space="preserve">Bolsista de extensão </t>
    </r>
    <r>
      <rPr>
        <b/>
        <sz val="10"/>
        <rFont val="Arial"/>
        <family val="2"/>
      </rPr>
      <t>(ano)</t>
    </r>
  </si>
  <si>
    <r>
      <t xml:space="preserve">Participação em evento (40h ou mais) fora da área </t>
    </r>
    <r>
      <rPr>
        <b/>
        <sz val="10"/>
        <rFont val="Arial"/>
        <family val="2"/>
      </rPr>
      <t>(Máximo 5)</t>
    </r>
  </si>
  <si>
    <r>
      <t xml:space="preserve">Participação em evento (40h ou mais) na área </t>
    </r>
    <r>
      <rPr>
        <b/>
        <sz val="10"/>
        <rFont val="Arial"/>
        <family val="2"/>
      </rPr>
      <t>(Máximo 5)</t>
    </r>
  </si>
  <si>
    <r>
      <t>Organização de evento na Área (</t>
    </r>
    <r>
      <rPr>
        <b/>
        <sz val="10"/>
        <rFont val="Arial"/>
        <family val="2"/>
      </rPr>
      <t>Máximo 5)</t>
    </r>
  </si>
  <si>
    <r>
      <t xml:space="preserve">Organização de evento fora da Área </t>
    </r>
    <r>
      <rPr>
        <b/>
        <sz val="10"/>
        <rFont val="Arial"/>
        <family val="2"/>
      </rPr>
      <t>(Máximo 5)</t>
    </r>
  </si>
  <si>
    <t>Participação em comissões, colegiado, Empresa Júnior, Centro Acadêmico</t>
  </si>
  <si>
    <r>
      <t>Curso de curta duração (mínimo de 20 horas por curso) na área (</t>
    </r>
    <r>
      <rPr>
        <b/>
        <sz val="10"/>
        <rFont val="Arial"/>
        <family val="2"/>
      </rPr>
      <t>Máximo 05</t>
    </r>
    <r>
      <rPr>
        <sz val="10"/>
        <rFont val="Arial"/>
        <family val="2"/>
      </rPr>
      <t>)</t>
    </r>
  </si>
  <si>
    <r>
      <t>Curso de curta duração (mínimo de 20 horas por curso) fora da área (</t>
    </r>
    <r>
      <rPr>
        <b/>
        <sz val="10"/>
        <rFont val="Arial"/>
        <family val="2"/>
      </rPr>
      <t>Máximo 05</t>
    </r>
    <r>
      <rPr>
        <sz val="10"/>
        <rFont val="Arial"/>
        <family val="2"/>
      </rPr>
      <t>)</t>
    </r>
  </si>
  <si>
    <t>PROGRAMA DE PÓS-GRADUAÇÃO EM CIÊNCIAS AGRÁRIAS</t>
  </si>
</sst>
</file>

<file path=xl/styles.xml><?xml version="1.0" encoding="utf-8"?>
<styleSheet xmlns="http://schemas.openxmlformats.org/spreadsheetml/2006/main">
  <numFmts count="4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&quot;R$&quot;#,##0_);\(&quot;R$&quot;#,##0\)"/>
    <numFmt numFmtId="181" formatCode="&quot;R$&quot;#,##0_);[Red]\(&quot;R$&quot;#,##0\)"/>
    <numFmt numFmtId="182" formatCode="&quot;R$&quot;#,##0.00_);\(&quot;R$&quot;#,##0.00\)"/>
    <numFmt numFmtId="183" formatCode="&quot;R$&quot;#,##0.00_);[Red]\(&quot;R$&quot;#,##0.00\)"/>
    <numFmt numFmtId="184" formatCode="_(&quot;R$&quot;* #,##0_);_(&quot;R$&quot;* \(#,##0\);_(&quot;R$&quot;* &quot;-&quot;_);_(@_)"/>
    <numFmt numFmtId="185" formatCode="_(&quot;R$&quot;* #,##0.00_);_(&quot;R$&quot;* \(#,##0.00\);_(&quot;R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00000"/>
    <numFmt numFmtId="193" formatCode="0.000000"/>
    <numFmt numFmtId="194" formatCode="0.00000"/>
    <numFmt numFmtId="195" formatCode="0.0000"/>
    <numFmt numFmtId="196" formatCode="0.000"/>
    <numFmt numFmtId="197" formatCode="0.0000000"/>
    <numFmt numFmtId="198" formatCode="0.0"/>
    <numFmt numFmtId="199" formatCode="&quot;Sim&quot;;&quot;Sim&quot;;&quot;Não&quot;"/>
    <numFmt numFmtId="200" formatCode="&quot;Verdadeiro&quot;;&quot;Verdadeiro&quot;;&quot;Falso&quot;"/>
    <numFmt numFmtId="201" formatCode="&quot;Ativar&quot;;&quot;Ativar&quot;;&quot;Desativar&quot;"/>
    <numFmt numFmtId="202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7"/>
      <name val="Arial"/>
      <family val="2"/>
    </font>
    <font>
      <b/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B050"/>
      <name val="Arial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rgb="FF0000FF"/>
      <name val="Arial"/>
      <family val="2"/>
    </font>
    <font>
      <b/>
      <sz val="10"/>
      <color rgb="FF006600"/>
      <name val="Arial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0" fontId="1" fillId="33" borderId="13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35" borderId="14" xfId="0" applyFill="1" applyBorder="1" applyAlignment="1" applyProtection="1">
      <alignment/>
      <protection locked="0"/>
    </xf>
    <xf numFmtId="0" fontId="0" fillId="35" borderId="15" xfId="0" applyFill="1" applyBorder="1" applyAlignment="1" applyProtection="1">
      <alignment/>
      <protection locked="0"/>
    </xf>
    <xf numFmtId="0" fontId="0" fillId="35" borderId="16" xfId="0" applyFill="1" applyBorder="1" applyAlignment="1" applyProtection="1">
      <alignment/>
      <protection locked="0"/>
    </xf>
    <xf numFmtId="0" fontId="1" fillId="34" borderId="17" xfId="0" applyFont="1" applyFill="1" applyBorder="1" applyAlignment="1" applyProtection="1">
      <alignment/>
      <protection/>
    </xf>
    <xf numFmtId="0" fontId="1" fillId="35" borderId="18" xfId="0" applyFont="1" applyFill="1" applyBorder="1" applyAlignment="1" applyProtection="1">
      <alignment/>
      <protection/>
    </xf>
    <xf numFmtId="0" fontId="1" fillId="0" borderId="12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1" fillId="0" borderId="12" xfId="0" applyFont="1" applyBorder="1" applyAlignment="1">
      <alignment/>
    </xf>
    <xf numFmtId="0" fontId="0" fillId="0" borderId="19" xfId="0" applyBorder="1" applyAlignment="1">
      <alignment/>
    </xf>
    <xf numFmtId="0" fontId="2" fillId="0" borderId="2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3" fillId="0" borderId="15" xfId="0" applyFont="1" applyBorder="1" applyAlignment="1" applyProtection="1">
      <alignment/>
      <protection/>
    </xf>
    <xf numFmtId="0" fontId="1" fillId="36" borderId="15" xfId="0" applyFont="1" applyFill="1" applyBorder="1" applyAlignment="1">
      <alignment horizontal="center"/>
    </xf>
    <xf numFmtId="0" fontId="0" fillId="0" borderId="15" xfId="0" applyFont="1" applyBorder="1" applyAlignment="1" applyProtection="1">
      <alignment/>
      <protection/>
    </xf>
    <xf numFmtId="0" fontId="1" fillId="0" borderId="15" xfId="0" applyFont="1" applyBorder="1" applyAlignment="1">
      <alignment horizontal="right"/>
    </xf>
    <xf numFmtId="0" fontId="1" fillId="0" borderId="15" xfId="0" applyFont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1" fillId="0" borderId="15" xfId="0" applyFont="1" applyBorder="1" applyAlignment="1" applyProtection="1">
      <alignment horizontal="center"/>
      <protection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35" borderId="15" xfId="0" applyFont="1" applyFill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5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 applyProtection="1">
      <alignment/>
      <protection/>
    </xf>
    <xf numFmtId="0" fontId="48" fillId="0" borderId="0" xfId="0" applyFont="1" applyAlignment="1">
      <alignment/>
    </xf>
    <xf numFmtId="0" fontId="0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37" borderId="15" xfId="0" applyFont="1" applyFill="1" applyBorder="1" applyAlignment="1" applyProtection="1">
      <alignment horizontal="center"/>
      <protection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47" fillId="0" borderId="0" xfId="0" applyFont="1" applyAlignment="1" applyProtection="1">
      <alignment horizontal="center"/>
      <protection/>
    </xf>
    <xf numFmtId="0" fontId="48" fillId="0" borderId="0" xfId="0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2" fontId="0" fillId="36" borderId="15" xfId="0" applyNumberFormat="1" applyFont="1" applyFill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36" borderId="15" xfId="0" applyNumberFormat="1" applyFont="1" applyFill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0" fillId="0" borderId="15" xfId="0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right"/>
    </xf>
    <xf numFmtId="2" fontId="0" fillId="0" borderId="15" xfId="0" applyNumberFormat="1" applyFont="1" applyFill="1" applyBorder="1" applyAlignment="1">
      <alignment horizontal="center"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vertical="top" wrapText="1"/>
    </xf>
    <xf numFmtId="0" fontId="4" fillId="0" borderId="0" xfId="0" applyFont="1" applyBorder="1" applyAlignment="1" applyProtection="1">
      <alignment horizontal="center" wrapText="1"/>
      <protection/>
    </xf>
    <xf numFmtId="0" fontId="0" fillId="29" borderId="15" xfId="0" applyFont="1" applyFill="1" applyBorder="1" applyAlignment="1">
      <alignment/>
    </xf>
    <xf numFmtId="0" fontId="49" fillId="38" borderId="15" xfId="0" applyFont="1" applyFill="1" applyBorder="1" applyAlignment="1">
      <alignment horizontal="center"/>
    </xf>
    <xf numFmtId="2" fontId="49" fillId="38" borderId="15" xfId="0" applyNumberFormat="1" applyFont="1" applyFill="1" applyBorder="1" applyAlignment="1">
      <alignment horizontal="center"/>
    </xf>
    <xf numFmtId="0" fontId="50" fillId="0" borderId="0" xfId="0" applyFont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49" fillId="39" borderId="0" xfId="0" applyFont="1" applyFill="1" applyAlignment="1" applyProtection="1">
      <alignment horizontal="center"/>
      <protection/>
    </xf>
    <xf numFmtId="0" fontId="52" fillId="0" borderId="0" xfId="0" applyFont="1" applyAlignment="1" applyProtection="1">
      <alignment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92"/>
  <sheetViews>
    <sheetView tabSelected="1" zoomScalePageLayoutView="0" workbookViewId="0" topLeftCell="A117">
      <selection activeCell="A124" sqref="A124"/>
    </sheetView>
  </sheetViews>
  <sheetFormatPr defaultColWidth="9.140625" defaultRowHeight="12.75"/>
  <cols>
    <col min="1" max="1" width="80.57421875" style="12" customWidth="1"/>
    <col min="2" max="2" width="13.140625" style="58" customWidth="1"/>
    <col min="3" max="3" width="12.00390625" style="47" customWidth="1"/>
    <col min="4" max="4" width="10.7109375" style="66" customWidth="1"/>
    <col min="5" max="5" width="18.8515625" style="47" customWidth="1"/>
    <col min="6" max="10" width="9.140625" style="47" customWidth="1"/>
  </cols>
  <sheetData>
    <row r="3" spans="2:7" s="37" customFormat="1" ht="18">
      <c r="B3" s="59"/>
      <c r="C3" s="54"/>
      <c r="D3" s="67"/>
      <c r="E3" s="54"/>
      <c r="F3" s="54"/>
      <c r="G3" s="54"/>
    </row>
    <row r="4" spans="2:7" s="37" customFormat="1" ht="18">
      <c r="B4" s="59"/>
      <c r="C4" s="54"/>
      <c r="D4" s="67"/>
      <c r="E4" s="54"/>
      <c r="F4" s="54"/>
      <c r="G4" s="54"/>
    </row>
    <row r="5" ht="12.75">
      <c r="A5" s="59" t="s">
        <v>139</v>
      </c>
    </row>
    <row r="6" spans="1:5" ht="12.75">
      <c r="A6" s="59" t="s">
        <v>140</v>
      </c>
      <c r="B6" s="83"/>
      <c r="C6" s="84"/>
      <c r="D6" s="85"/>
      <c r="E6" s="84"/>
    </row>
    <row r="7" spans="1:5" ht="12.75">
      <c r="A7" s="59" t="s">
        <v>154</v>
      </c>
      <c r="C7" s="84"/>
      <c r="D7" s="85"/>
      <c r="E7" s="84"/>
    </row>
    <row r="8" spans="1:5" ht="38.25">
      <c r="A8" s="82" t="s">
        <v>97</v>
      </c>
      <c r="B8" s="87" t="s">
        <v>138</v>
      </c>
      <c r="C8" s="84"/>
      <c r="D8" s="85"/>
      <c r="E8" s="87" t="s">
        <v>137</v>
      </c>
    </row>
    <row r="9" spans="2:5" ht="12.75">
      <c r="B9" s="83"/>
      <c r="C9" s="84"/>
      <c r="D9" s="85"/>
      <c r="E9" s="84"/>
    </row>
    <row r="10" spans="1:5" ht="12.75">
      <c r="A10" s="42" t="s">
        <v>9</v>
      </c>
      <c r="B10" s="76" t="s">
        <v>117</v>
      </c>
      <c r="C10" s="77"/>
      <c r="D10" s="78" t="s">
        <v>3</v>
      </c>
      <c r="E10" s="79" t="s">
        <v>136</v>
      </c>
    </row>
    <row r="11" spans="1:5" ht="12.75">
      <c r="A11" s="40" t="s">
        <v>127</v>
      </c>
      <c r="B11" s="60"/>
      <c r="C11" s="48"/>
      <c r="D11" s="69">
        <f>SUM(B11*1)</f>
        <v>0</v>
      </c>
      <c r="E11" s="49"/>
    </row>
    <row r="12" spans="1:5" ht="12.75">
      <c r="A12" s="40" t="s">
        <v>129</v>
      </c>
      <c r="B12" s="61"/>
      <c r="C12" s="48"/>
      <c r="D12" s="69">
        <f>B12*3</f>
        <v>0</v>
      </c>
      <c r="E12" s="49"/>
    </row>
    <row r="13" spans="1:5" ht="12.75">
      <c r="A13" s="40" t="s">
        <v>146</v>
      </c>
      <c r="B13" s="61"/>
      <c r="C13" s="48"/>
      <c r="D13" s="69">
        <f>B13*3</f>
        <v>0</v>
      </c>
      <c r="E13" s="49"/>
    </row>
    <row r="14" spans="1:5" ht="12.75">
      <c r="A14" s="40" t="s">
        <v>130</v>
      </c>
      <c r="B14" s="61"/>
      <c r="C14" s="48"/>
      <c r="D14" s="69">
        <f>B14*3</f>
        <v>0</v>
      </c>
      <c r="E14" s="49"/>
    </row>
    <row r="15" spans="1:5" ht="12.75">
      <c r="A15" s="40" t="s">
        <v>152</v>
      </c>
      <c r="B15" s="61"/>
      <c r="C15" s="48"/>
      <c r="D15" s="69">
        <f>SUM(B15*0.25)</f>
        <v>0</v>
      </c>
      <c r="E15" s="49"/>
    </row>
    <row r="16" spans="1:5" ht="12.75">
      <c r="A16" s="40" t="s">
        <v>153</v>
      </c>
      <c r="B16" s="61"/>
      <c r="C16" s="48"/>
      <c r="D16" s="69">
        <f>SUM(B16*0.1)</f>
        <v>0</v>
      </c>
      <c r="E16" s="49"/>
    </row>
    <row r="17" spans="1:5" ht="12.75">
      <c r="A17" s="40" t="s">
        <v>125</v>
      </c>
      <c r="B17" s="61"/>
      <c r="C17" s="48"/>
      <c r="D17" s="69">
        <f>B17*1</f>
        <v>0</v>
      </c>
      <c r="E17" s="49"/>
    </row>
    <row r="18" spans="1:5" ht="12.75">
      <c r="A18" s="40" t="s">
        <v>126</v>
      </c>
      <c r="B18" s="61"/>
      <c r="C18" s="48"/>
      <c r="D18" s="69">
        <f>B18*0.5</f>
        <v>0</v>
      </c>
      <c r="E18" s="49"/>
    </row>
    <row r="19" spans="1:5" ht="12.75">
      <c r="A19" s="86" t="s">
        <v>149</v>
      </c>
      <c r="B19" s="61"/>
      <c r="C19" s="48"/>
      <c r="D19" s="69">
        <f>B19*0.25</f>
        <v>0</v>
      </c>
      <c r="E19" s="49"/>
    </row>
    <row r="20" spans="1:5" ht="12.75">
      <c r="A20" s="86" t="s">
        <v>150</v>
      </c>
      <c r="B20" s="61"/>
      <c r="C20" s="48"/>
      <c r="D20" s="69">
        <f>B20*0.1</f>
        <v>0</v>
      </c>
      <c r="E20" s="49"/>
    </row>
    <row r="21" spans="1:5" ht="12.75">
      <c r="A21" s="86" t="s">
        <v>148</v>
      </c>
      <c r="B21" s="61"/>
      <c r="C21" s="48"/>
      <c r="D21" s="69">
        <f>B21*0.1</f>
        <v>0</v>
      </c>
      <c r="E21" s="49"/>
    </row>
    <row r="22" spans="1:5" ht="12.75">
      <c r="A22" s="86" t="s">
        <v>147</v>
      </c>
      <c r="B22" s="61"/>
      <c r="C22" s="48"/>
      <c r="D22" s="69">
        <f>B22*0.05</f>
        <v>0</v>
      </c>
      <c r="E22" s="49"/>
    </row>
    <row r="23" spans="1:5" ht="12.75">
      <c r="A23" s="86" t="s">
        <v>151</v>
      </c>
      <c r="B23" s="61"/>
      <c r="C23" s="48"/>
      <c r="D23" s="69">
        <f>B23*0.1</f>
        <v>0</v>
      </c>
      <c r="E23" s="49"/>
    </row>
    <row r="24" spans="1:5" ht="12.75">
      <c r="A24" s="86" t="s">
        <v>124</v>
      </c>
      <c r="B24" s="61"/>
      <c r="C24" s="48"/>
      <c r="D24" s="69">
        <f>B24*5</f>
        <v>0</v>
      </c>
      <c r="E24" s="49"/>
    </row>
    <row r="25" spans="1:5" ht="12.75">
      <c r="A25" s="40"/>
      <c r="B25" s="62"/>
      <c r="C25" s="41" t="s">
        <v>35</v>
      </c>
      <c r="D25" s="70">
        <f>SUM(D11:D24)</f>
        <v>0</v>
      </c>
      <c r="E25" s="48"/>
    </row>
    <row r="26" spans="1:5" ht="12.75">
      <c r="A26" s="42" t="s">
        <v>93</v>
      </c>
      <c r="B26" s="62"/>
      <c r="C26" s="50"/>
      <c r="D26" s="68"/>
      <c r="E26" s="48"/>
    </row>
    <row r="27" spans="1:5" ht="12.75">
      <c r="A27" s="38" t="s">
        <v>19</v>
      </c>
      <c r="B27" s="76" t="s">
        <v>117</v>
      </c>
      <c r="C27" s="48"/>
      <c r="D27" s="39" t="s">
        <v>3</v>
      </c>
      <c r="E27" s="48"/>
    </row>
    <row r="28" spans="1:5" ht="12.75">
      <c r="A28" s="40" t="s">
        <v>119</v>
      </c>
      <c r="B28" s="61"/>
      <c r="C28" s="48"/>
      <c r="D28" s="69">
        <f>SUM(B28*3)</f>
        <v>0</v>
      </c>
      <c r="E28" s="49"/>
    </row>
    <row r="29" spans="1:5" ht="12.75">
      <c r="A29" s="40" t="s">
        <v>120</v>
      </c>
      <c r="B29" s="61"/>
      <c r="C29" s="48"/>
      <c r="D29" s="69">
        <f>SUM(B29*1.5)</f>
        <v>0</v>
      </c>
      <c r="E29" s="49"/>
    </row>
    <row r="30" spans="1:5" ht="12.75">
      <c r="A30" s="40" t="s">
        <v>121</v>
      </c>
      <c r="B30" s="61"/>
      <c r="C30" s="48"/>
      <c r="D30" s="69">
        <f>SUM(B30*3)</f>
        <v>0</v>
      </c>
      <c r="E30" s="49"/>
    </row>
    <row r="31" spans="1:5" ht="12.75">
      <c r="A31" s="40" t="s">
        <v>132</v>
      </c>
      <c r="B31" s="61"/>
      <c r="C31" s="48"/>
      <c r="D31" s="69">
        <f>B31*2</f>
        <v>0</v>
      </c>
      <c r="E31" s="49"/>
    </row>
    <row r="32" spans="1:5" ht="12.75">
      <c r="A32" s="40" t="s">
        <v>131</v>
      </c>
      <c r="B32" s="61"/>
      <c r="C32" s="48"/>
      <c r="D32" s="69">
        <f>B32*1</f>
        <v>0</v>
      </c>
      <c r="E32" s="49"/>
    </row>
    <row r="33" spans="1:5" ht="12.75">
      <c r="A33" s="38"/>
      <c r="B33" s="62"/>
      <c r="C33" s="41" t="s">
        <v>35</v>
      </c>
      <c r="D33" s="70">
        <f>SUM(D28:D32)</f>
        <v>0</v>
      </c>
      <c r="E33" s="48"/>
    </row>
    <row r="34" spans="1:5" ht="12.75">
      <c r="A34" s="42" t="s">
        <v>38</v>
      </c>
      <c r="B34" s="45" t="s">
        <v>117</v>
      </c>
      <c r="C34" s="41"/>
      <c r="D34" s="68"/>
      <c r="E34" s="48"/>
    </row>
    <row r="35" spans="1:5" ht="12.75">
      <c r="A35" s="40" t="s">
        <v>98</v>
      </c>
      <c r="B35" s="60"/>
      <c r="C35" s="48"/>
      <c r="D35" s="69">
        <f>SUM(B35*1)</f>
        <v>0</v>
      </c>
      <c r="E35" s="49"/>
    </row>
    <row r="36" spans="1:5" ht="12.75">
      <c r="A36" s="40" t="s">
        <v>99</v>
      </c>
      <c r="B36" s="60"/>
      <c r="C36" s="48"/>
      <c r="D36" s="69">
        <f>SUM(B36*1)</f>
        <v>0</v>
      </c>
      <c r="E36" s="49"/>
    </row>
    <row r="37" spans="1:5" ht="12.75">
      <c r="A37" s="40" t="s">
        <v>100</v>
      </c>
      <c r="B37" s="61"/>
      <c r="C37" s="48"/>
      <c r="D37" s="69">
        <f>SUM(B37*0.1)</f>
        <v>0</v>
      </c>
      <c r="E37" s="49"/>
    </row>
    <row r="38" spans="1:5" ht="12.75">
      <c r="A38" s="40" t="s">
        <v>101</v>
      </c>
      <c r="B38" s="61"/>
      <c r="C38" s="48"/>
      <c r="D38" s="69">
        <f>SUM(B38*0.2)</f>
        <v>0</v>
      </c>
      <c r="E38" s="49"/>
    </row>
    <row r="39" spans="1:5" ht="12.75">
      <c r="A39" s="40"/>
      <c r="B39" s="63"/>
      <c r="C39" s="41" t="s">
        <v>35</v>
      </c>
      <c r="D39" s="70">
        <f>SUM(D35:D38)</f>
        <v>0</v>
      </c>
      <c r="E39" s="48"/>
    </row>
    <row r="40" spans="1:5" ht="12.75">
      <c r="A40" s="40"/>
      <c r="B40" s="62"/>
      <c r="C40" s="41"/>
      <c r="D40" s="68"/>
      <c r="E40" s="48"/>
    </row>
    <row r="41" spans="1:5" ht="12.75">
      <c r="A41" s="42" t="s">
        <v>46</v>
      </c>
      <c r="B41" s="45"/>
      <c r="C41" s="48"/>
      <c r="D41" s="68"/>
      <c r="E41" s="48"/>
    </row>
    <row r="42" spans="1:5" ht="12.75">
      <c r="A42" s="38" t="s">
        <v>122</v>
      </c>
      <c r="B42" s="76" t="s">
        <v>117</v>
      </c>
      <c r="C42" s="43"/>
      <c r="D42" s="78" t="s">
        <v>3</v>
      </c>
      <c r="E42" s="48"/>
    </row>
    <row r="43" spans="1:5" ht="12.75">
      <c r="A43" s="40" t="s">
        <v>113</v>
      </c>
      <c r="B43" s="61"/>
      <c r="C43" s="48"/>
      <c r="D43" s="69">
        <f>SUM(B43*16)</f>
        <v>0</v>
      </c>
      <c r="E43" s="88"/>
    </row>
    <row r="44" spans="1:5" ht="12.75">
      <c r="A44" s="40" t="s">
        <v>114</v>
      </c>
      <c r="B44" s="61"/>
      <c r="C44" s="51"/>
      <c r="D44" s="69">
        <f>SUM(B44*14)</f>
        <v>0</v>
      </c>
      <c r="E44" s="49"/>
    </row>
    <row r="45" spans="1:5" ht="12.75">
      <c r="A45" s="40" t="s">
        <v>108</v>
      </c>
      <c r="B45" s="61"/>
      <c r="C45" s="48"/>
      <c r="D45" s="69">
        <f>SUM(B45*12)</f>
        <v>0</v>
      </c>
      <c r="E45" s="49"/>
    </row>
    <row r="46" spans="1:5" ht="12.75">
      <c r="A46" s="40" t="s">
        <v>109</v>
      </c>
      <c r="B46" s="61"/>
      <c r="C46" s="41"/>
      <c r="D46" s="69">
        <f>SUM(B46*10)</f>
        <v>0</v>
      </c>
      <c r="E46" s="49"/>
    </row>
    <row r="47" spans="1:5" ht="12.75">
      <c r="A47" s="40" t="s">
        <v>110</v>
      </c>
      <c r="B47" s="61"/>
      <c r="C47" s="41"/>
      <c r="D47" s="69">
        <f>SUM(B47*8)</f>
        <v>0</v>
      </c>
      <c r="E47" s="49"/>
    </row>
    <row r="48" spans="1:5" ht="12.75">
      <c r="A48" s="40" t="s">
        <v>111</v>
      </c>
      <c r="B48" s="61"/>
      <c r="C48" s="41"/>
      <c r="D48" s="69">
        <f>SUM(B48*5)</f>
        <v>0</v>
      </c>
      <c r="E48" s="49"/>
    </row>
    <row r="49" spans="1:5" ht="12.75">
      <c r="A49" s="40" t="s">
        <v>115</v>
      </c>
      <c r="B49" s="61"/>
      <c r="C49" s="41"/>
      <c r="D49" s="69">
        <f>SUM(B49*4)</f>
        <v>0</v>
      </c>
      <c r="E49" s="49"/>
    </row>
    <row r="50" spans="1:5" ht="12.75">
      <c r="A50" s="40" t="s">
        <v>116</v>
      </c>
      <c r="B50" s="61"/>
      <c r="C50" s="41"/>
      <c r="D50" s="69">
        <f>SUM(B50*2)</f>
        <v>0</v>
      </c>
      <c r="E50" s="49"/>
    </row>
    <row r="51" spans="1:5" ht="12.75">
      <c r="A51" s="40"/>
      <c r="B51" s="75"/>
      <c r="C51" s="41" t="s">
        <v>35</v>
      </c>
      <c r="D51" s="71">
        <f>SUM(D43:D50)</f>
        <v>0</v>
      </c>
      <c r="E51" s="49"/>
    </row>
    <row r="52" spans="1:5" ht="12.75">
      <c r="A52" s="38" t="s">
        <v>123</v>
      </c>
      <c r="B52" s="76" t="s">
        <v>117</v>
      </c>
      <c r="C52" s="80"/>
      <c r="D52" s="81"/>
      <c r="E52" s="48"/>
    </row>
    <row r="53" spans="1:5" ht="12.75">
      <c r="A53" s="40" t="s">
        <v>106</v>
      </c>
      <c r="B53" s="61"/>
      <c r="C53" s="41"/>
      <c r="D53" s="69">
        <f>SUM(B53*7)</f>
        <v>0</v>
      </c>
      <c r="E53" s="88"/>
    </row>
    <row r="54" spans="1:5" ht="12.75">
      <c r="A54" s="40" t="s">
        <v>107</v>
      </c>
      <c r="B54" s="61"/>
      <c r="C54" s="41"/>
      <c r="D54" s="69">
        <f>SUM(B54*6)</f>
        <v>0</v>
      </c>
      <c r="E54" s="88"/>
    </row>
    <row r="55" spans="1:5" ht="12.75">
      <c r="A55" s="40" t="s">
        <v>108</v>
      </c>
      <c r="B55" s="61"/>
      <c r="C55" s="41"/>
      <c r="D55" s="69">
        <f>SUM(B55*5)</f>
        <v>0</v>
      </c>
      <c r="E55" s="88"/>
    </row>
    <row r="56" spans="1:5" ht="12.75">
      <c r="A56" s="40" t="s">
        <v>109</v>
      </c>
      <c r="B56" s="61"/>
      <c r="C56" s="41"/>
      <c r="D56" s="69">
        <f>SUM(B56*4)</f>
        <v>0</v>
      </c>
      <c r="E56" s="88"/>
    </row>
    <row r="57" spans="1:5" ht="12.75">
      <c r="A57" s="40" t="s">
        <v>110</v>
      </c>
      <c r="B57" s="61"/>
      <c r="C57" s="41"/>
      <c r="D57" s="69">
        <f>SUM(B57*3)</f>
        <v>0</v>
      </c>
      <c r="E57" s="88"/>
    </row>
    <row r="58" spans="1:5" ht="12.75">
      <c r="A58" s="40" t="s">
        <v>111</v>
      </c>
      <c r="B58" s="61"/>
      <c r="C58" s="41"/>
      <c r="D58" s="69">
        <f>SUM(B58*2)</f>
        <v>0</v>
      </c>
      <c r="E58" s="88"/>
    </row>
    <row r="59" spans="1:5" ht="12.75">
      <c r="A59" s="40" t="s">
        <v>112</v>
      </c>
      <c r="B59" s="61"/>
      <c r="C59" s="41"/>
      <c r="D59" s="69">
        <f>SUM(B59*1)</f>
        <v>0</v>
      </c>
      <c r="E59" s="88"/>
    </row>
    <row r="60" spans="1:5" ht="12.75">
      <c r="A60" s="40" t="s">
        <v>133</v>
      </c>
      <c r="B60" s="61"/>
      <c r="C60" s="41"/>
      <c r="D60" s="69">
        <f>SUM(B60*0.5)</f>
        <v>0</v>
      </c>
      <c r="E60" s="88"/>
    </row>
    <row r="61" spans="1:5" ht="12.75">
      <c r="A61" s="40"/>
      <c r="B61" s="62"/>
      <c r="C61" s="41" t="s">
        <v>35</v>
      </c>
      <c r="D61" s="70">
        <f>SUM(D53:D60)</f>
        <v>0</v>
      </c>
      <c r="E61" s="48"/>
    </row>
    <row r="62" spans="1:5" ht="12.75">
      <c r="A62" s="38" t="s">
        <v>118</v>
      </c>
      <c r="B62" s="76" t="s">
        <v>117</v>
      </c>
      <c r="C62" s="48"/>
      <c r="D62" s="68"/>
      <c r="E62" s="48"/>
    </row>
    <row r="63" spans="1:5" ht="12.75">
      <c r="A63" s="40" t="s">
        <v>128</v>
      </c>
      <c r="B63" s="61"/>
      <c r="C63" s="52"/>
      <c r="D63" s="69">
        <f>(B63*0.1)</f>
        <v>0</v>
      </c>
      <c r="E63" s="49"/>
    </row>
    <row r="64" spans="1:5" ht="12.75">
      <c r="A64" s="40"/>
      <c r="B64" s="62"/>
      <c r="C64" s="41" t="s">
        <v>35</v>
      </c>
      <c r="D64" s="70">
        <f>SUM(D63:D63)</f>
        <v>0</v>
      </c>
      <c r="E64" s="48"/>
    </row>
    <row r="65" spans="1:5" ht="12.75">
      <c r="A65" s="38" t="s">
        <v>49</v>
      </c>
      <c r="B65" s="76" t="s">
        <v>117</v>
      </c>
      <c r="C65" s="48"/>
      <c r="D65" s="72"/>
      <c r="E65" s="48"/>
    </row>
    <row r="66" spans="1:5" ht="12.75">
      <c r="A66" s="40" t="s">
        <v>102</v>
      </c>
      <c r="B66" s="61"/>
      <c r="C66" s="52"/>
      <c r="D66" s="69">
        <f>SUM(B66*1)</f>
        <v>0</v>
      </c>
      <c r="E66" s="49"/>
    </row>
    <row r="67" spans="1:5" ht="12.75">
      <c r="A67" s="40" t="s">
        <v>103</v>
      </c>
      <c r="B67" s="61"/>
      <c r="C67" s="52"/>
      <c r="D67" s="69">
        <f>SUM(B67*0.5)</f>
        <v>0</v>
      </c>
      <c r="E67" s="49"/>
    </row>
    <row r="68" spans="1:5" ht="12.75">
      <c r="A68" s="40" t="s">
        <v>104</v>
      </c>
      <c r="B68" s="61"/>
      <c r="C68" s="52"/>
      <c r="D68" s="69">
        <f>SUM(B68*0.3)</f>
        <v>0</v>
      </c>
      <c r="E68" s="49"/>
    </row>
    <row r="69" spans="1:5" ht="12.75">
      <c r="A69" s="40"/>
      <c r="B69" s="62"/>
      <c r="C69" s="41" t="s">
        <v>35</v>
      </c>
      <c r="D69" s="70">
        <f>SUM(D66:D68)</f>
        <v>0</v>
      </c>
      <c r="E69" s="48"/>
    </row>
    <row r="70" spans="1:5" ht="12.75">
      <c r="A70" s="40"/>
      <c r="B70" s="62"/>
      <c r="C70" s="41"/>
      <c r="D70" s="70"/>
      <c r="E70" s="48"/>
    </row>
    <row r="71" spans="1:5" ht="12.75">
      <c r="A71" s="38" t="s">
        <v>94</v>
      </c>
      <c r="B71" s="76" t="s">
        <v>117</v>
      </c>
      <c r="C71" s="41"/>
      <c r="D71" s="70"/>
      <c r="E71" s="48"/>
    </row>
    <row r="72" spans="1:5" ht="12.75">
      <c r="A72" s="40" t="s">
        <v>105</v>
      </c>
      <c r="B72" s="61"/>
      <c r="C72" s="52"/>
      <c r="D72" s="69">
        <f>SUM(B72*5)</f>
        <v>0</v>
      </c>
      <c r="E72" s="49"/>
    </row>
    <row r="73" spans="1:5" ht="12.75">
      <c r="A73" s="40" t="s">
        <v>95</v>
      </c>
      <c r="B73" s="61"/>
      <c r="C73" s="52"/>
      <c r="D73" s="69">
        <f>SUM(B73*1)</f>
        <v>0</v>
      </c>
      <c r="E73" s="49"/>
    </row>
    <row r="74" spans="1:5" ht="12.75">
      <c r="A74" s="40" t="s">
        <v>96</v>
      </c>
      <c r="B74" s="61"/>
      <c r="C74" s="52"/>
      <c r="D74" s="69">
        <f>SUM(B74*0.5)</f>
        <v>0</v>
      </c>
      <c r="E74" s="49"/>
    </row>
    <row r="75" spans="1:5" ht="12.75">
      <c r="A75" s="86" t="s">
        <v>134</v>
      </c>
      <c r="B75" s="61"/>
      <c r="C75" s="52"/>
      <c r="D75" s="69">
        <f>B75*4</f>
        <v>0</v>
      </c>
      <c r="E75" s="49"/>
    </row>
    <row r="76" spans="1:5" ht="12.75">
      <c r="A76" s="86" t="s">
        <v>135</v>
      </c>
      <c r="B76" s="61"/>
      <c r="C76" s="52"/>
      <c r="D76" s="69">
        <f>B76*2</f>
        <v>0</v>
      </c>
      <c r="E76" s="49"/>
    </row>
    <row r="77" spans="1:5" ht="12.75">
      <c r="A77" s="40"/>
      <c r="B77" s="62"/>
      <c r="C77" s="41" t="s">
        <v>35</v>
      </c>
      <c r="D77" s="70">
        <f>SUM(D72:D76)</f>
        <v>0</v>
      </c>
      <c r="E77" s="48"/>
    </row>
    <row r="78" spans="1:5" ht="12.75">
      <c r="A78" s="40"/>
      <c r="B78" s="62"/>
      <c r="C78" s="41"/>
      <c r="D78" s="70"/>
      <c r="E78" s="48"/>
    </row>
    <row r="79" spans="1:5" ht="12.75">
      <c r="A79" s="40"/>
      <c r="B79" s="62"/>
      <c r="C79" s="89" t="s">
        <v>16</v>
      </c>
      <c r="D79" s="90">
        <f>SUM(D25+D33+D39+D51+D64+D61+D69+D77)</f>
        <v>0</v>
      </c>
      <c r="E79" s="48"/>
    </row>
    <row r="80" spans="1:4" ht="12.75">
      <c r="A80" s="53"/>
      <c r="C80" s="7"/>
      <c r="D80" s="7"/>
    </row>
    <row r="81" ht="12.75">
      <c r="A81" s="21" t="s">
        <v>91</v>
      </c>
    </row>
    <row r="83" ht="12.75">
      <c r="A83" s="21" t="s">
        <v>92</v>
      </c>
    </row>
    <row r="84" ht="12.75">
      <c r="A84" s="21"/>
    </row>
    <row r="85" ht="12.75">
      <c r="A85" s="93" t="s">
        <v>142</v>
      </c>
    </row>
    <row r="86" ht="12.75">
      <c r="A86" s="94" t="s">
        <v>143</v>
      </c>
    </row>
    <row r="87" ht="12.75">
      <c r="A87" s="92" t="s">
        <v>141</v>
      </c>
    </row>
    <row r="88" spans="1:10" s="44" customFormat="1" ht="15">
      <c r="A88" s="56" t="s">
        <v>144</v>
      </c>
      <c r="B88" s="64"/>
      <c r="C88" s="55"/>
      <c r="D88" s="73"/>
      <c r="E88" s="55"/>
      <c r="F88" s="55"/>
      <c r="G88" s="55"/>
      <c r="H88" s="46"/>
      <c r="I88" s="46"/>
      <c r="J88" s="46"/>
    </row>
    <row r="89" spans="1:7" s="44" customFormat="1" ht="15">
      <c r="A89" s="91" t="s">
        <v>145</v>
      </c>
      <c r="B89" s="65"/>
      <c r="C89" s="57"/>
      <c r="D89" s="74"/>
      <c r="E89" s="57"/>
      <c r="F89" s="57"/>
      <c r="G89" s="57"/>
    </row>
    <row r="91" ht="12.75">
      <c r="A91" s="21"/>
    </row>
    <row r="92" ht="12.75">
      <c r="A92" s="21"/>
    </row>
  </sheetData>
  <sheetProtection/>
  <printOptions/>
  <pageMargins left="0.7874015748031497" right="0.7874015748031497" top="0.7874015748031497" bottom="0.7874015748031497" header="0.5118110236220472" footer="0.5118110236220472"/>
  <pageSetup horizontalDpi="300" verticalDpi="3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6"/>
  <sheetViews>
    <sheetView zoomScale="60" zoomScaleNormal="60" zoomScalePageLayoutView="0" workbookViewId="0" topLeftCell="A1">
      <selection activeCell="L52" sqref="L52"/>
    </sheetView>
  </sheetViews>
  <sheetFormatPr defaultColWidth="9.140625" defaultRowHeight="12.75"/>
  <cols>
    <col min="1" max="1" width="66.00390625" style="0" customWidth="1"/>
    <col min="2" max="2" width="7.00390625" style="0" customWidth="1"/>
    <col min="3" max="3" width="7.140625" style="0" customWidth="1"/>
    <col min="4" max="4" width="7.00390625" style="0" customWidth="1"/>
    <col min="5" max="5" width="19.7109375" style="0" customWidth="1"/>
  </cols>
  <sheetData>
    <row r="1" spans="1:2" ht="15.75">
      <c r="A1" s="9" t="s">
        <v>0</v>
      </c>
      <c r="B1" s="11"/>
    </row>
    <row r="2" spans="1:2" ht="12.75">
      <c r="A2" s="11"/>
      <c r="B2" s="11"/>
    </row>
    <row r="3" spans="1:2" ht="16.5" thickBot="1">
      <c r="A3" s="9" t="s">
        <v>9</v>
      </c>
      <c r="B3" s="11"/>
    </row>
    <row r="4" spans="1:5" ht="13.5" thickBot="1">
      <c r="A4" s="10" t="s">
        <v>19</v>
      </c>
      <c r="B4" s="18" t="s">
        <v>11</v>
      </c>
      <c r="D4" s="27" t="s">
        <v>3</v>
      </c>
      <c r="E4" s="36" t="s">
        <v>90</v>
      </c>
    </row>
    <row r="5" spans="1:5" ht="12.75">
      <c r="A5" s="11" t="s">
        <v>8</v>
      </c>
      <c r="B5" s="14">
        <v>1</v>
      </c>
      <c r="D5" s="28">
        <f>B5*0.5</f>
        <v>0.5</v>
      </c>
      <c r="E5" s="8" t="s">
        <v>79</v>
      </c>
    </row>
    <row r="6" spans="1:5" ht="12.75">
      <c r="A6" s="11" t="s">
        <v>4</v>
      </c>
      <c r="B6" s="15">
        <v>1</v>
      </c>
      <c r="D6" s="29">
        <f>B6*1</f>
        <v>1</v>
      </c>
      <c r="E6" s="2" t="s">
        <v>80</v>
      </c>
    </row>
    <row r="7" spans="1:5" ht="12.75">
      <c r="A7" s="11" t="s">
        <v>5</v>
      </c>
      <c r="B7" s="15">
        <v>1</v>
      </c>
      <c r="D7" s="29">
        <f>B7*2.5</f>
        <v>2.5</v>
      </c>
      <c r="E7" s="2" t="s">
        <v>81</v>
      </c>
    </row>
    <row r="8" spans="1:5" ht="12.75">
      <c r="A8" s="11" t="s">
        <v>6</v>
      </c>
      <c r="B8" s="15">
        <v>1</v>
      </c>
      <c r="D8" s="29">
        <f>B8*3</f>
        <v>3</v>
      </c>
      <c r="E8" s="2" t="s">
        <v>82</v>
      </c>
    </row>
    <row r="9" spans="1:5" ht="12.75">
      <c r="A9" s="11" t="s">
        <v>7</v>
      </c>
      <c r="B9" s="15">
        <v>1</v>
      </c>
      <c r="D9" s="29">
        <f>B9*3.5</f>
        <v>3.5</v>
      </c>
      <c r="E9" s="2" t="s">
        <v>83</v>
      </c>
    </row>
    <row r="10" spans="1:5" ht="12.75">
      <c r="A10" s="11" t="s">
        <v>12</v>
      </c>
      <c r="B10" s="15">
        <v>1</v>
      </c>
      <c r="D10" s="29">
        <f>B10*1</f>
        <v>1</v>
      </c>
      <c r="E10" s="2" t="s">
        <v>84</v>
      </c>
    </row>
    <row r="11" spans="1:5" ht="13.5" thickBot="1">
      <c r="A11" s="11" t="s">
        <v>13</v>
      </c>
      <c r="B11" s="15">
        <v>1</v>
      </c>
      <c r="D11" s="30">
        <f>B11*0.5</f>
        <v>0.5</v>
      </c>
      <c r="E11" s="2" t="s">
        <v>85</v>
      </c>
    </row>
    <row r="12" spans="1:5" ht="13.5" thickBot="1">
      <c r="A12" s="11"/>
      <c r="B12" s="19"/>
      <c r="C12" s="4" t="s">
        <v>35</v>
      </c>
      <c r="D12" s="31">
        <f>SUM(D5:D11)</f>
        <v>12</v>
      </c>
      <c r="E12" s="34" t="s">
        <v>86</v>
      </c>
    </row>
    <row r="13" spans="1:5" ht="16.5" thickBot="1">
      <c r="A13" s="9" t="s">
        <v>10</v>
      </c>
      <c r="B13" s="11"/>
      <c r="C13" s="3"/>
      <c r="E13" s="2"/>
    </row>
    <row r="14" spans="1:5" ht="13.5" thickBot="1">
      <c r="A14" s="10" t="s">
        <v>19</v>
      </c>
      <c r="B14" s="18" t="s">
        <v>11</v>
      </c>
      <c r="D14" s="27" t="s">
        <v>3</v>
      </c>
      <c r="E14" s="7" t="s">
        <v>3</v>
      </c>
    </row>
    <row r="15" spans="1:5" ht="12.75">
      <c r="A15" s="11" t="s">
        <v>12</v>
      </c>
      <c r="B15" s="14">
        <v>1</v>
      </c>
      <c r="D15" s="32">
        <f>B15*3</f>
        <v>3</v>
      </c>
      <c r="E15" s="2" t="s">
        <v>87</v>
      </c>
    </row>
    <row r="16" spans="1:5" ht="12.75">
      <c r="A16" s="11" t="s">
        <v>15</v>
      </c>
      <c r="B16" s="15">
        <v>1</v>
      </c>
      <c r="D16" s="29">
        <f>B16*0.75</f>
        <v>0.75</v>
      </c>
      <c r="E16" s="2" t="s">
        <v>88</v>
      </c>
    </row>
    <row r="17" spans="1:5" ht="12.75">
      <c r="A17" s="11" t="s">
        <v>36</v>
      </c>
      <c r="B17" s="15">
        <v>1</v>
      </c>
      <c r="D17" s="29">
        <f>IF(B17=0,0,1/B17*15)</f>
        <v>15</v>
      </c>
      <c r="E17" s="2" t="s">
        <v>50</v>
      </c>
    </row>
    <row r="18" spans="1:5" ht="12.75">
      <c r="A18" s="11" t="s">
        <v>37</v>
      </c>
      <c r="B18" s="15">
        <v>1</v>
      </c>
      <c r="C18" s="1"/>
      <c r="D18" s="29">
        <f>IF(B18=0,0,1/B18*15/30)</f>
        <v>0.5</v>
      </c>
      <c r="E18" s="2" t="s">
        <v>51</v>
      </c>
    </row>
    <row r="19" spans="1:5" ht="13.5" thickBot="1">
      <c r="A19" s="11" t="s">
        <v>14</v>
      </c>
      <c r="B19" s="15">
        <v>1</v>
      </c>
      <c r="D19" s="30">
        <f>B19*2.5</f>
        <v>2.5</v>
      </c>
      <c r="E19" s="2" t="s">
        <v>89</v>
      </c>
    </row>
    <row r="20" spans="1:5" ht="13.5" thickBot="1">
      <c r="A20" s="10"/>
      <c r="B20" s="19"/>
      <c r="C20" s="4" t="s">
        <v>35</v>
      </c>
      <c r="D20" s="31">
        <f>SUM(D15:D19)</f>
        <v>21.75</v>
      </c>
      <c r="E20" s="34" t="s">
        <v>52</v>
      </c>
    </row>
    <row r="21" spans="1:5" ht="16.5" thickBot="1">
      <c r="A21" s="9" t="s">
        <v>38</v>
      </c>
      <c r="B21" s="19"/>
      <c r="C21" s="4"/>
      <c r="D21" s="2"/>
      <c r="E21" s="2"/>
    </row>
    <row r="22" spans="1:5" ht="13.5" thickBot="1">
      <c r="A22" s="10" t="s">
        <v>39</v>
      </c>
      <c r="B22" s="18" t="s">
        <v>11</v>
      </c>
      <c r="D22" s="27" t="s">
        <v>3</v>
      </c>
      <c r="E22" s="7" t="s">
        <v>3</v>
      </c>
    </row>
    <row r="23" spans="1:5" ht="12.75">
      <c r="A23" s="12" t="s">
        <v>40</v>
      </c>
      <c r="B23" s="14">
        <v>1</v>
      </c>
      <c r="D23" s="32">
        <f>IF(B23&gt;2.9,3,B23)</f>
        <v>1</v>
      </c>
      <c r="E23" s="2" t="s">
        <v>53</v>
      </c>
    </row>
    <row r="24" spans="1:5" ht="12.75">
      <c r="A24" s="11" t="s">
        <v>41</v>
      </c>
      <c r="B24" s="15">
        <v>1</v>
      </c>
      <c r="D24" s="32">
        <f>IF(B24&gt;2.9,6,B24*2)</f>
        <v>2</v>
      </c>
      <c r="E24" s="2" t="s">
        <v>54</v>
      </c>
    </row>
    <row r="25" spans="1:5" ht="13.5" thickBot="1">
      <c r="A25" s="11" t="s">
        <v>42</v>
      </c>
      <c r="B25" s="15">
        <v>1</v>
      </c>
      <c r="D25" s="32">
        <f>IF(B25&gt;2.9,9,B25*3)</f>
        <v>3</v>
      </c>
      <c r="E25" s="2" t="s">
        <v>55</v>
      </c>
    </row>
    <row r="26" spans="1:5" ht="13.5" thickBot="1">
      <c r="A26" s="11"/>
      <c r="B26" s="20"/>
      <c r="C26" s="4" t="s">
        <v>35</v>
      </c>
      <c r="D26" s="31">
        <f>SUM(D23:D25)</f>
        <v>6</v>
      </c>
      <c r="E26" s="34" t="s">
        <v>56</v>
      </c>
    </row>
    <row r="27" spans="1:5" ht="12.75">
      <c r="A27" s="10" t="s">
        <v>45</v>
      </c>
      <c r="B27" s="20"/>
      <c r="D27" s="2"/>
      <c r="E27" s="2"/>
    </row>
    <row r="28" spans="1:5" ht="12.75">
      <c r="A28" s="11" t="s">
        <v>43</v>
      </c>
      <c r="B28" s="15">
        <v>1</v>
      </c>
      <c r="C28" s="1"/>
      <c r="D28" s="29">
        <f>IF(B28&gt;2.9,3,B28)</f>
        <v>1</v>
      </c>
      <c r="E28" s="2" t="s">
        <v>57</v>
      </c>
    </row>
    <row r="29" spans="1:5" ht="13.5" thickBot="1">
      <c r="A29" s="11" t="s">
        <v>44</v>
      </c>
      <c r="B29" s="15">
        <v>1</v>
      </c>
      <c r="D29" s="32">
        <f>IF(B29&gt;2.9,3,B29)</f>
        <v>1</v>
      </c>
      <c r="E29" s="2" t="s">
        <v>58</v>
      </c>
    </row>
    <row r="30" spans="1:5" ht="13.5" thickBot="1">
      <c r="A30" s="11"/>
      <c r="B30" s="19"/>
      <c r="C30" s="4" t="s">
        <v>35</v>
      </c>
      <c r="D30" s="31">
        <f>SUM(D28:D29)</f>
        <v>2</v>
      </c>
      <c r="E30" s="34" t="s">
        <v>59</v>
      </c>
    </row>
    <row r="31" spans="1:5" ht="12.75">
      <c r="A31" s="11"/>
      <c r="B31" s="19"/>
      <c r="C31" s="4"/>
      <c r="D31" s="2"/>
      <c r="E31" s="2"/>
    </row>
    <row r="32" spans="1:5" ht="16.5" thickBot="1">
      <c r="A32" s="9" t="s">
        <v>46</v>
      </c>
      <c r="B32" s="21" t="s">
        <v>17</v>
      </c>
      <c r="E32" s="2"/>
    </row>
    <row r="33" spans="1:5" ht="13.5" thickBot="1">
      <c r="A33" s="10" t="s">
        <v>47</v>
      </c>
      <c r="B33" s="25" t="s">
        <v>1</v>
      </c>
      <c r="C33" s="26" t="s">
        <v>2</v>
      </c>
      <c r="D33" s="31" t="s">
        <v>3</v>
      </c>
      <c r="E33" s="34" t="s">
        <v>3</v>
      </c>
    </row>
    <row r="34" spans="1:5" ht="12.75">
      <c r="A34" s="11" t="s">
        <v>20</v>
      </c>
      <c r="B34" s="16">
        <v>1</v>
      </c>
      <c r="C34" s="22">
        <v>1</v>
      </c>
      <c r="D34" s="32">
        <f>(B34+C34)*15</f>
        <v>30</v>
      </c>
      <c r="E34" s="2" t="s">
        <v>61</v>
      </c>
    </row>
    <row r="35" spans="1:5" ht="12.75">
      <c r="A35" s="11" t="s">
        <v>25</v>
      </c>
      <c r="B35" s="17">
        <v>1</v>
      </c>
      <c r="C35" s="23">
        <v>1</v>
      </c>
      <c r="D35" s="29">
        <f>(B35+C35)*7.5</f>
        <v>15</v>
      </c>
      <c r="E35" s="2" t="s">
        <v>60</v>
      </c>
    </row>
    <row r="36" spans="1:5" ht="12.75">
      <c r="A36" s="11" t="s">
        <v>26</v>
      </c>
      <c r="B36" s="17">
        <v>1</v>
      </c>
      <c r="C36" s="23">
        <v>1</v>
      </c>
      <c r="D36" s="29">
        <f>(B36+C36)*3.75</f>
        <v>7.5</v>
      </c>
      <c r="E36" s="2" t="s">
        <v>62</v>
      </c>
    </row>
    <row r="37" spans="1:5" ht="12.75">
      <c r="A37" s="11" t="s">
        <v>22</v>
      </c>
      <c r="B37" s="17">
        <v>1</v>
      </c>
      <c r="C37" s="23">
        <v>1</v>
      </c>
      <c r="D37" s="29">
        <f>(B37+C37)*1.5</f>
        <v>3</v>
      </c>
      <c r="E37" s="2" t="s">
        <v>63</v>
      </c>
    </row>
    <row r="38" spans="1:5" ht="12.75">
      <c r="A38" s="11" t="s">
        <v>23</v>
      </c>
      <c r="B38" s="17">
        <v>1</v>
      </c>
      <c r="C38" s="23">
        <v>1</v>
      </c>
      <c r="D38" s="29">
        <f>(B38+C38)*1.5</f>
        <v>3</v>
      </c>
      <c r="E38" s="2" t="s">
        <v>64</v>
      </c>
    </row>
    <row r="39" spans="1:5" ht="13.5" thickBot="1">
      <c r="A39" s="11" t="s">
        <v>24</v>
      </c>
      <c r="B39" s="17">
        <v>1</v>
      </c>
      <c r="C39" s="24">
        <v>1</v>
      </c>
      <c r="D39" s="30">
        <f>(B39+C39)</f>
        <v>2</v>
      </c>
      <c r="E39" s="2" t="s">
        <v>65</v>
      </c>
    </row>
    <row r="40" spans="1:5" ht="13.5" thickBot="1">
      <c r="A40" s="11"/>
      <c r="B40" s="11"/>
      <c r="C40" s="5" t="s">
        <v>35</v>
      </c>
      <c r="D40" s="31">
        <f>SUM(D34:D39)</f>
        <v>60.5</v>
      </c>
      <c r="E40" s="34" t="s">
        <v>66</v>
      </c>
    </row>
    <row r="41" spans="1:5" ht="12.75">
      <c r="A41" s="10" t="s">
        <v>48</v>
      </c>
      <c r="B41" s="11"/>
      <c r="E41" s="2"/>
    </row>
    <row r="42" spans="1:5" ht="12.75">
      <c r="A42" s="11" t="s">
        <v>21</v>
      </c>
      <c r="B42" s="17">
        <v>1</v>
      </c>
      <c r="C42" s="23">
        <v>1</v>
      </c>
      <c r="D42" s="29">
        <f>(B42*4+C42)*15</f>
        <v>75</v>
      </c>
      <c r="E42" s="2" t="s">
        <v>67</v>
      </c>
    </row>
    <row r="43" spans="1:5" ht="12.75">
      <c r="A43" s="11" t="s">
        <v>27</v>
      </c>
      <c r="B43" s="17">
        <v>1</v>
      </c>
      <c r="C43" s="23">
        <v>1</v>
      </c>
      <c r="D43" s="29">
        <f>(B43*4+C43)*7.5</f>
        <v>37.5</v>
      </c>
      <c r="E43" s="2" t="s">
        <v>68</v>
      </c>
    </row>
    <row r="44" spans="1:5" ht="12.75">
      <c r="A44" s="11" t="s">
        <v>28</v>
      </c>
      <c r="B44" s="17">
        <v>1</v>
      </c>
      <c r="C44" s="23">
        <v>1</v>
      </c>
      <c r="D44" s="29">
        <f>(B44*4+C44)*3.75</f>
        <v>18.75</v>
      </c>
      <c r="E44" s="2" t="s">
        <v>69</v>
      </c>
    </row>
    <row r="45" spans="1:5" ht="12.75">
      <c r="A45" s="11" t="s">
        <v>29</v>
      </c>
      <c r="B45" s="17">
        <v>1</v>
      </c>
      <c r="C45" s="23">
        <v>1</v>
      </c>
      <c r="D45" s="29">
        <f>(B45*4+C45)*1.5</f>
        <v>7.5</v>
      </c>
      <c r="E45" s="2" t="s">
        <v>70</v>
      </c>
    </row>
    <row r="46" spans="1:5" ht="12.75">
      <c r="A46" s="11" t="s">
        <v>30</v>
      </c>
      <c r="B46" s="17">
        <v>1</v>
      </c>
      <c r="C46" s="23">
        <v>1</v>
      </c>
      <c r="D46" s="29">
        <f>(B46*4+C46)*1.25</f>
        <v>6.25</v>
      </c>
      <c r="E46" s="2" t="s">
        <v>71</v>
      </c>
    </row>
    <row r="47" spans="1:5" ht="13.5" thickBot="1">
      <c r="A47" s="11" t="s">
        <v>31</v>
      </c>
      <c r="B47" s="17">
        <v>1</v>
      </c>
      <c r="C47" s="23">
        <v>1</v>
      </c>
      <c r="D47" s="30">
        <f>(B47*4+C47)</f>
        <v>5</v>
      </c>
      <c r="E47" s="2" t="s">
        <v>72</v>
      </c>
    </row>
    <row r="48" spans="1:5" ht="13.5" thickBot="1">
      <c r="A48" s="11"/>
      <c r="B48" s="11"/>
      <c r="C48" s="4" t="s">
        <v>35</v>
      </c>
      <c r="D48" s="31">
        <f>SUM(D42:D47)</f>
        <v>150</v>
      </c>
      <c r="E48" s="34" t="s">
        <v>73</v>
      </c>
    </row>
    <row r="49" spans="1:5" ht="12.75">
      <c r="A49" s="10" t="s">
        <v>49</v>
      </c>
      <c r="B49" s="11"/>
      <c r="E49" s="2"/>
    </row>
    <row r="50" spans="1:5" ht="12.75">
      <c r="A50" s="11" t="s">
        <v>33</v>
      </c>
      <c r="B50" s="17">
        <v>1</v>
      </c>
      <c r="C50" s="23">
        <v>1</v>
      </c>
      <c r="D50" s="29">
        <f>(B50*4+C50)*1.5</f>
        <v>7.5</v>
      </c>
      <c r="E50" s="2" t="s">
        <v>74</v>
      </c>
    </row>
    <row r="51" spans="1:5" ht="12.75">
      <c r="A51" s="11" t="s">
        <v>34</v>
      </c>
      <c r="B51" s="17">
        <v>1</v>
      </c>
      <c r="C51" s="23">
        <v>1</v>
      </c>
      <c r="D51" s="29">
        <f>(B51*4+C51)*0.75</f>
        <v>3.75</v>
      </c>
      <c r="E51" s="2" t="s">
        <v>75</v>
      </c>
    </row>
    <row r="52" spans="1:5" ht="13.5" thickBot="1">
      <c r="A52" s="11" t="s">
        <v>32</v>
      </c>
      <c r="B52" s="17">
        <v>1</v>
      </c>
      <c r="C52" s="23">
        <v>1</v>
      </c>
      <c r="D52" s="30">
        <f>(B52*4+C52)*0.375</f>
        <v>1.875</v>
      </c>
      <c r="E52" s="2" t="s">
        <v>76</v>
      </c>
    </row>
    <row r="53" spans="1:5" ht="13.5" thickBot="1">
      <c r="A53" s="11"/>
      <c r="B53" s="11"/>
      <c r="C53" s="4"/>
      <c r="D53" s="31">
        <f>SUM(D50:D52)</f>
        <v>13.125</v>
      </c>
      <c r="E53" s="34" t="s">
        <v>77</v>
      </c>
    </row>
    <row r="54" spans="1:5" ht="12.75">
      <c r="A54" s="11"/>
      <c r="B54" s="11"/>
      <c r="E54" s="2"/>
    </row>
    <row r="55" spans="1:5" ht="13.5" thickBot="1">
      <c r="A55" s="11"/>
      <c r="B55" s="11"/>
      <c r="E55" s="2"/>
    </row>
    <row r="56" spans="1:5" ht="16.5" thickBot="1">
      <c r="A56" s="13" t="s">
        <v>18</v>
      </c>
      <c r="B56" s="11"/>
      <c r="C56" s="6" t="s">
        <v>16</v>
      </c>
      <c r="D56" s="33">
        <f>D12+D20+D26+D30+D40+D48+D53</f>
        <v>265.375</v>
      </c>
      <c r="E56" s="35" t="s">
        <v>78</v>
      </c>
    </row>
  </sheetData>
  <sheetProtection password="FDC4" sheet="1" objects="1" scenarios="1"/>
  <printOptions/>
  <pageMargins left="0.787401575" right="0.787401575" top="0.984251969" bottom="0.984251969" header="0.492125985" footer="0.492125985"/>
  <pageSetup horizontalDpi="300" verticalDpi="3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Universidade Federal de Santa Maria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Fernando de Mello</dc:creator>
  <cp:keywords/>
  <dc:description/>
  <cp:lastModifiedBy>Direção</cp:lastModifiedBy>
  <cp:lastPrinted>2011-09-03T14:18:26Z</cp:lastPrinted>
  <dcterms:created xsi:type="dcterms:W3CDTF">2002-04-18T08:56:52Z</dcterms:created>
  <dcterms:modified xsi:type="dcterms:W3CDTF">2018-08-26T21:11:39Z</dcterms:modified>
  <cp:category/>
  <cp:version/>
  <cp:contentType/>
  <cp:contentStatus/>
</cp:coreProperties>
</file>