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0" yWindow="105" windowWidth="8820" windowHeight="6585" activeTab="0"/>
  </bookViews>
  <sheets>
    <sheet name="CURRÍCULO" sheetId="1" r:id="rId1"/>
    <sheet name="FÓRMULAS" sheetId="2" state="hidden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<sst xmlns="http://schemas.openxmlformats.org/spreadsheetml/2006/main" count="256" uniqueCount="218">
  <si>
    <t>PLANILHA DE AVALIAÇÃO DE CURRÍCULOS</t>
  </si>
  <si>
    <t>sim</t>
  </si>
  <si>
    <t>não</t>
  </si>
  <si>
    <t>Pontos</t>
  </si>
  <si>
    <t>Bolsista de iniciação do FIPE/UFSM</t>
  </si>
  <si>
    <t>Bolsista de iniciação da FAPERGS</t>
  </si>
  <si>
    <t>Bolsista de iniciação do CNPq/PIBIC</t>
  </si>
  <si>
    <t>Bolsista de iniciação do CNPq - balcão</t>
  </si>
  <si>
    <t xml:space="preserve">Bolsista de iniciação de Universidade de origem - não UFSM </t>
  </si>
  <si>
    <t>Graduação:</t>
  </si>
  <si>
    <t>Pós-Graduação</t>
  </si>
  <si>
    <t>anos</t>
  </si>
  <si>
    <t xml:space="preserve">Estágio em laboratório de orientador do  CPG Bioq Tox </t>
  </si>
  <si>
    <t>Estágio em laboratório de pesquisa não vinculado ao CPG Bioq Tox</t>
  </si>
  <si>
    <t>Mestrado em outra área</t>
  </si>
  <si>
    <t>Especialização em outra área</t>
  </si>
  <si>
    <t>TOTAL</t>
  </si>
  <si>
    <t>O dado é preliminar da tese?</t>
  </si>
  <si>
    <t>*ver lista de índice de impacto no site www.reference.barrysworld.net</t>
  </si>
  <si>
    <t>Formação científica: (informe o tempo em anos ou fração de ano).</t>
  </si>
  <si>
    <t>Artigo publicado em revista indexada no ISI (índice de impacto&gt;=1)*</t>
  </si>
  <si>
    <t>Artigo aceito em revista indexada no ISI (com índice de impacto&lt;1)*</t>
  </si>
  <si>
    <t>Artigo publicado em revista não indexada no ISI (internacional)</t>
  </si>
  <si>
    <t>Artigo publicado em revista de sociedade científica nacional (não indexada)</t>
  </si>
  <si>
    <t>Artigo publicado em revista não indexada nacional</t>
  </si>
  <si>
    <t>Artigo publicado em revista indexada no ISI (índice de impacto&lt;1 e &gt;0,5)*</t>
  </si>
  <si>
    <t>Artigo publicado em revista indexada no ISI (índice de impacto&lt;0,5)*</t>
  </si>
  <si>
    <t>Artigo aceito em revista indexada no ISI (índice de impacto&lt;1 e &gt;0,5)*</t>
  </si>
  <si>
    <t>Artigo aceito em revista indexada no ISI (índice de impacto&lt;0,5)*</t>
  </si>
  <si>
    <t>Artigo aceito em revista não indexada no ISI (internacional)</t>
  </si>
  <si>
    <t>Artigo aceito em revista de sociedade científica nacional (não indexada)</t>
  </si>
  <si>
    <t>Artigo aceito em revista não indexada nacional</t>
  </si>
  <si>
    <t>Resumo apresentado em congresso local</t>
  </si>
  <si>
    <t>Resumo apresentado em congresso internacional</t>
  </si>
  <si>
    <t>Resumo apresentado em congresso nacional</t>
  </si>
  <si>
    <t>SUBTOTAL</t>
  </si>
  <si>
    <t>Especialização em Bioq Tox, com recomendação da banca e/ou do orientador</t>
  </si>
  <si>
    <t>Especialização em Bioq Tox, sem recomendação da banca e/ou do orientador</t>
  </si>
  <si>
    <t>Atuação profissional</t>
  </si>
  <si>
    <t>Docência: (informe o tempo na atividade, em anos).</t>
  </si>
  <si>
    <t>Docência de segundo grau</t>
  </si>
  <si>
    <t>Docência de terceiro grau, como horista</t>
  </si>
  <si>
    <t>Docência de terceiro grau, como contratado efetivo</t>
  </si>
  <si>
    <t>Técnico em laboratório de análises clínicas</t>
  </si>
  <si>
    <t>Técnico em laboratório de análises químicas</t>
  </si>
  <si>
    <t>Experiência em laboratório: (informe o tempo na atividade, em anos).</t>
  </si>
  <si>
    <t>Produção científica</t>
  </si>
  <si>
    <t>Artigos publicados: (informe o número de trabalhos em cada item).</t>
  </si>
  <si>
    <t>Artigos aceitos: (informe o número de trabalhos em cada item).</t>
  </si>
  <si>
    <t>Resumos apresentados: (informe o número de trabalhos em cada item).</t>
  </si>
  <si>
    <t>SE(B17=0;0;1/B17*15)</t>
  </si>
  <si>
    <t>SE(B18=0;0;1/B18*15/30)</t>
  </si>
  <si>
    <t>SOMA(D15:D19)</t>
  </si>
  <si>
    <t>SE(B23&gt;2,9;3;B23)</t>
  </si>
  <si>
    <t>SE(B24&gt;2,9;6;B24*2)</t>
  </si>
  <si>
    <t>SE(B25&gt;2,9;9;B25*3)</t>
  </si>
  <si>
    <t>SOMA(D23:D25)</t>
  </si>
  <si>
    <t>SE(B28&gt;2,9;3;B28)</t>
  </si>
  <si>
    <t>SE(B29&gt;2,9;3;B29)</t>
  </si>
  <si>
    <t>SOMA(D28:D29)</t>
  </si>
  <si>
    <t>(B35+C35)*7,5</t>
  </si>
  <si>
    <t>(B34+C34)*15</t>
  </si>
  <si>
    <t>(B36+C36)*3,75</t>
  </si>
  <si>
    <t>(B37+C37)*1,5</t>
  </si>
  <si>
    <t>(B38+C38)*1,5</t>
  </si>
  <si>
    <t>(B39+C39)</t>
  </si>
  <si>
    <t>SOMA(D34:D39)</t>
  </si>
  <si>
    <t>(B42*4+C42)*15</t>
  </si>
  <si>
    <t>(B43*4+C43)*7,5</t>
  </si>
  <si>
    <t>(B44*4+C44)*3,75</t>
  </si>
  <si>
    <t>(B45*4+C45)*1,5</t>
  </si>
  <si>
    <t>(B46*4+C46)*1,25</t>
  </si>
  <si>
    <t>(B47*4+C47)</t>
  </si>
  <si>
    <t>SOMA(D42:D47)</t>
  </si>
  <si>
    <t>(B50*4+C50)*1,5</t>
  </si>
  <si>
    <t>(B51*4+C51)*0,75</t>
  </si>
  <si>
    <t>(B52*4+C52)*0,375</t>
  </si>
  <si>
    <t>SOMA(D50:D52)</t>
  </si>
  <si>
    <t>D12+D20+D26+D30+D40+D48+D53</t>
  </si>
  <si>
    <t>B5*0,5</t>
  </si>
  <si>
    <t>B6*1</t>
  </si>
  <si>
    <t>B7*2,5</t>
  </si>
  <si>
    <t>B8*3</t>
  </si>
  <si>
    <t>B9*3,5</t>
  </si>
  <si>
    <t>B10*1</t>
  </si>
  <si>
    <t>B11*0,5</t>
  </si>
  <si>
    <t>SOMA(D5:D11)</t>
  </si>
  <si>
    <t>B15*3</t>
  </si>
  <si>
    <t>B16*0,75</t>
  </si>
  <si>
    <t>B19*2,5</t>
  </si>
  <si>
    <t>FÓRMULAS</t>
  </si>
  <si>
    <t>Nome do Candidato:</t>
  </si>
  <si>
    <t>Data e Assinatura:</t>
  </si>
  <si>
    <t>Outras publicações</t>
  </si>
  <si>
    <r>
      <t>Consultoria técnica na área como responsável (RIMA, EIA, Plano de Manejo, etc)</t>
    </r>
    <r>
      <rPr>
        <b/>
        <sz val="10"/>
        <rFont val="Arial"/>
        <family val="2"/>
      </rPr>
      <t>(Máx 5)</t>
    </r>
  </si>
  <si>
    <r>
      <t>Consultoria técnica na área como colaborador(RIMA, EIA, Plano de Manejo, etc)</t>
    </r>
    <r>
      <rPr>
        <b/>
        <sz val="10"/>
        <rFont val="Arial"/>
        <family val="2"/>
      </rPr>
      <t>(Máx 5)</t>
    </r>
  </si>
  <si>
    <t xml:space="preserve">PLANILHA DE AVALIAÇÃO DE CURRÍCULOS </t>
  </si>
  <si>
    <t>Revista qualis A1</t>
  </si>
  <si>
    <t>Revista qualis A2</t>
  </si>
  <si>
    <t>Revista qualis B1</t>
  </si>
  <si>
    <t>Revista qualis B2</t>
  </si>
  <si>
    <t>Revista qualis B3</t>
  </si>
  <si>
    <t>Revista qualis B4</t>
  </si>
  <si>
    <t>Revista Qualis B5</t>
  </si>
  <si>
    <t xml:space="preserve">Revista qualis  A1 </t>
  </si>
  <si>
    <t xml:space="preserve">Revista qualis A2 </t>
  </si>
  <si>
    <t>Revista qualis B5</t>
  </si>
  <si>
    <t>Revista qualis C (máximo 3)</t>
  </si>
  <si>
    <t>Número</t>
  </si>
  <si>
    <t>Participação em banca de concurso público para professor efetivo/assistente/substituto</t>
  </si>
  <si>
    <t xml:space="preserve">Artigos publicados ou aceitos para publicação na área  </t>
  </si>
  <si>
    <t xml:space="preserve">Artigos publicados ou aceitos para publicação fora da área </t>
  </si>
  <si>
    <t>Prêmio ou distinção na área do programa</t>
  </si>
  <si>
    <t>Monitoria (semestre)</t>
  </si>
  <si>
    <r>
      <t xml:space="preserve">Bolsista de iniciação científica </t>
    </r>
    <r>
      <rPr>
        <b/>
        <sz val="10"/>
        <rFont val="Arial"/>
        <family val="2"/>
      </rPr>
      <t>(ano)</t>
    </r>
  </si>
  <si>
    <r>
      <t xml:space="preserve">Bolsista de iniciação tecnológica </t>
    </r>
    <r>
      <rPr>
        <b/>
        <sz val="10"/>
        <rFont val="Arial"/>
        <family val="2"/>
      </rPr>
      <t>(ano)</t>
    </r>
  </si>
  <si>
    <r>
      <t xml:space="preserve">Revista Qualis C </t>
    </r>
    <r>
      <rPr>
        <b/>
        <sz val="10"/>
        <rFont val="Arial"/>
        <family val="2"/>
      </rPr>
      <t>(Máximo 3</t>
    </r>
    <r>
      <rPr>
        <sz val="10"/>
        <rFont val="Arial"/>
        <family val="2"/>
      </rPr>
      <t>)</t>
    </r>
  </si>
  <si>
    <r>
      <t xml:space="preserve">Boletim/Comunicado técnico na área </t>
    </r>
    <r>
      <rPr>
        <b/>
        <sz val="10"/>
        <rFont val="Arial"/>
        <family val="2"/>
      </rPr>
      <t>(Máximo 5)</t>
    </r>
  </si>
  <si>
    <r>
      <t xml:space="preserve">Boletim/Comunicado técnico fora da área </t>
    </r>
    <r>
      <rPr>
        <b/>
        <sz val="10"/>
        <rFont val="Arial"/>
        <family val="2"/>
      </rPr>
      <t>(Máximo 5)</t>
    </r>
  </si>
  <si>
    <t>No. do comprovante</t>
  </si>
  <si>
    <t>Inserir dados curriculares AQUI</t>
  </si>
  <si>
    <t>UNIVERSIDADE FEDERAL DO PIAUÍ</t>
  </si>
  <si>
    <t>OBSERVAÇÕES IMPORTANTES</t>
  </si>
  <si>
    <r>
      <t xml:space="preserve">Bolsista de Extensão (participação em Projeto outrograma de extensão) </t>
    </r>
    <r>
      <rPr>
        <b/>
        <sz val="10"/>
        <rFont val="Arial"/>
        <family val="2"/>
      </rPr>
      <t>(ano)</t>
    </r>
  </si>
  <si>
    <t>CAMPUS "PROF.ª CINOBELINA ELVAS"</t>
  </si>
  <si>
    <t>Inserir á pagina do comprovante</t>
  </si>
  <si>
    <t xml:space="preserve">Formação </t>
  </si>
  <si>
    <t>Mestrado (Máximo 1)</t>
  </si>
  <si>
    <r>
      <t>Número de cursos assistidos (mínimo de 20 e máximo 40 horas por curso) (</t>
    </r>
    <r>
      <rPr>
        <b/>
        <sz val="10"/>
        <rFont val="Arial"/>
        <family val="2"/>
      </rPr>
      <t>Máximo 05</t>
    </r>
    <r>
      <rPr>
        <sz val="10"/>
        <rFont val="Arial"/>
        <family val="2"/>
      </rPr>
      <t>)</t>
    </r>
  </si>
  <si>
    <t>Doutorado (Máximo 1)</t>
  </si>
  <si>
    <t>Atividades profissional</t>
  </si>
  <si>
    <r>
      <t xml:space="preserve">Estágio extracurricular realizado na Área (mínimo de 120h) </t>
    </r>
    <r>
      <rPr>
        <b/>
        <sz val="10"/>
        <rFont val="Arial"/>
        <family val="2"/>
      </rPr>
      <t>(Máximo 03)</t>
    </r>
  </si>
  <si>
    <r>
      <t xml:space="preserve">Estágio extracurricular realizado fora da Área (mínimo de 120h) </t>
    </r>
    <r>
      <rPr>
        <b/>
        <sz val="10"/>
        <rFont val="Arial"/>
        <family val="2"/>
      </rPr>
      <t>(Máximo 03)</t>
    </r>
  </si>
  <si>
    <r>
      <t>Curso de curta duração (40h ou mais) na área</t>
    </r>
    <r>
      <rPr>
        <b/>
        <sz val="10"/>
        <rFont val="Arial"/>
        <family val="2"/>
      </rPr>
      <t xml:space="preserve"> (Máximo 10) </t>
    </r>
  </si>
  <si>
    <r>
      <t xml:space="preserve">Curso de curta duração (40h ou mais) fora da área </t>
    </r>
    <r>
      <rPr>
        <b/>
        <sz val="10"/>
        <rFont val="Arial"/>
        <family val="2"/>
      </rPr>
      <t>(Máximo 10)</t>
    </r>
  </si>
  <si>
    <r>
      <t xml:space="preserve">Participação em evento </t>
    </r>
    <r>
      <rPr>
        <b/>
        <sz val="10"/>
        <rFont val="Arial"/>
        <family val="2"/>
      </rPr>
      <t>(máximo 10)</t>
    </r>
  </si>
  <si>
    <r>
      <t>Especialização/Aperfeiçoamento/Residencia fora da área (</t>
    </r>
    <r>
      <rPr>
        <i/>
        <sz val="10"/>
        <rFont val="Arial"/>
        <family val="2"/>
      </rPr>
      <t>Lato Sensu</t>
    </r>
    <r>
      <rPr>
        <sz val="10"/>
        <rFont val="Arial"/>
        <family val="2"/>
      </rPr>
      <t xml:space="preserve"> acima de 360 h) (Máximo 1)</t>
    </r>
  </si>
  <si>
    <t>Curso técnico na área</t>
  </si>
  <si>
    <t xml:space="preserve">Participação em banca examinadora de Trabalho de Conclusão de Curso de Graduação </t>
  </si>
  <si>
    <r>
      <t xml:space="preserve">Orientação de Trabalho de Conclusão de Curso de Graduação </t>
    </r>
    <r>
      <rPr>
        <b/>
        <sz val="10"/>
        <rFont val="Arial"/>
        <family val="2"/>
      </rPr>
      <t>(Máximo 5)</t>
    </r>
  </si>
  <si>
    <r>
      <t xml:space="preserve">Palestras proferidas na área do programa </t>
    </r>
    <r>
      <rPr>
        <b/>
        <sz val="10"/>
        <rFont val="Arial"/>
        <family val="2"/>
      </rPr>
      <t>(Máximo 10)</t>
    </r>
  </si>
  <si>
    <r>
      <t xml:space="preserve">Cursos ministrados (mínimo 20 horas) na área do programa </t>
    </r>
    <r>
      <rPr>
        <b/>
        <sz val="10"/>
        <rFont val="Arial"/>
        <family val="2"/>
      </rPr>
      <t>(Máximo 5)</t>
    </r>
  </si>
  <si>
    <r>
      <t xml:space="preserve">Docência no ensino fundamental, médio e técnico (horas) </t>
    </r>
    <r>
      <rPr>
        <b/>
        <sz val="10"/>
        <rFont val="Arial"/>
        <family val="2"/>
      </rPr>
      <t>(Máximo 1000 horas)</t>
    </r>
  </si>
  <si>
    <r>
      <t xml:space="preserve">Docência no ensino superior (horas) </t>
    </r>
    <r>
      <rPr>
        <b/>
        <sz val="10"/>
        <rFont val="Arial"/>
        <family val="2"/>
      </rPr>
      <t>(Máximo 1000 horas)</t>
    </r>
  </si>
  <si>
    <t>Resumos em eventos: (informe o número de trabalhos em cada item).</t>
  </si>
  <si>
    <r>
      <t xml:space="preserve">Resumo em congresso internacional </t>
    </r>
    <r>
      <rPr>
        <b/>
        <sz val="10"/>
        <rFont val="Arial"/>
        <family val="2"/>
      </rPr>
      <t>(Máximo 10)</t>
    </r>
  </si>
  <si>
    <r>
      <t xml:space="preserve">Resumo em congresso nacional </t>
    </r>
    <r>
      <rPr>
        <b/>
        <sz val="10"/>
        <rFont val="Arial"/>
        <family val="2"/>
      </rPr>
      <t>(Máximo 10)</t>
    </r>
  </si>
  <si>
    <r>
      <t xml:space="preserve">Resumo em congresso local </t>
    </r>
    <r>
      <rPr>
        <b/>
        <sz val="10"/>
        <rFont val="Arial"/>
        <family val="2"/>
      </rPr>
      <t>(Máximo 10)</t>
    </r>
  </si>
  <si>
    <t>Capítulos de livros com ISBN</t>
  </si>
  <si>
    <t>PROGRAMA DE PÓS-GRADUAÇÃO EM ZOOTECNIA</t>
  </si>
  <si>
    <t>1.0</t>
  </si>
  <si>
    <t>1.1</t>
  </si>
  <si>
    <t>1.2</t>
  </si>
  <si>
    <t>Pontos por componente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</si>
  <si>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</si>
  <si>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</si>
  <si>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</si>
  <si>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</si>
  <si>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</si>
  <si>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</si>
  <si>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</si>
  <si>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</si>
  <si>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</si>
  <si>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</si>
  <si>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2.0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</si>
  <si>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</si>
  <si>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</si>
  <si>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</si>
  <si>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</si>
  <si>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</si>
  <si>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</si>
  <si>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</si>
  <si>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</si>
  <si>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</si>
  <si>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</si>
  <si>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</si>
  <si>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</si>
  <si>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</si>
  <si>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</si>
  <si>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3.0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</si>
  <si>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</si>
  <si>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</si>
  <si>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</si>
  <si>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</si>
  <si>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</si>
  <si>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</si>
  <si>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</si>
  <si>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</si>
  <si>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</si>
  <si>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</si>
  <si>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</si>
  <si>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</si>
  <si>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</si>
  <si>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</si>
  <si>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</si>
  <si>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</si>
  <si>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</si>
  <si>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</si>
  <si>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</si>
  <si>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</si>
  <si>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</si>
  <si>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</si>
  <si>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</si>
  <si>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</si>
  <si>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</si>
  <si>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</si>
  <si>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3.4.4</t>
  </si>
  <si>
    <t>3.4.5</t>
  </si>
  <si>
    <r>
      <t>Especialização/Aperfeiçoamento/Residencia na área (</t>
    </r>
    <r>
      <rPr>
        <i/>
        <sz val="10"/>
        <rFont val="Arial"/>
        <family val="2"/>
      </rPr>
      <t>Lato Sensu</t>
    </r>
    <r>
      <rPr>
        <sz val="10"/>
        <rFont val="Arial"/>
        <family val="2"/>
      </rPr>
      <t xml:space="preserve"> acima de 360 h) (Máximo 1)</t>
    </r>
  </si>
  <si>
    <t>numeração deve ser indicada na coluna em verde desta planilha.</t>
  </si>
  <si>
    <t xml:space="preserve"> preenchidos nesta planilha e em ordem.</t>
  </si>
  <si>
    <t>1. Apresentar apenas os comprovantes referentes aos itens</t>
  </si>
  <si>
    <t xml:space="preserve">2. Atividades não incluidas nesta planilha não serão consideradas. </t>
  </si>
  <si>
    <t xml:space="preserve">3. Todos os comprovantes devem ser numerados e a relação desta </t>
  </si>
  <si>
    <t>4. Esta panilha deverá ser impressa em cores</t>
  </si>
  <si>
    <t>Indice de Rendimento Acadêmico (valor numérico)</t>
  </si>
  <si>
    <t>Pontos obtido</t>
  </si>
  <si>
    <t>Edital 01/2014-PPGZ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</si>
</sst>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0000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0.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66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36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51" fillId="37" borderId="0" xfId="0" applyFont="1" applyFill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/>
      <protection/>
    </xf>
    <xf numFmtId="2" fontId="0" fillId="38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53" fillId="36" borderId="15" xfId="0" applyFont="1" applyFill="1" applyBorder="1" applyAlignment="1" applyProtection="1">
      <alignment horizontal="center"/>
      <protection locked="0"/>
    </xf>
    <xf numFmtId="0" fontId="0" fillId="10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/>
    </xf>
    <xf numFmtId="2" fontId="0" fillId="0" borderId="15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2" fontId="1" fillId="0" borderId="15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right"/>
      <protection/>
    </xf>
    <xf numFmtId="0" fontId="1" fillId="38" borderId="15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51" fillId="39" borderId="15" xfId="0" applyFont="1" applyFill="1" applyBorder="1" applyAlignment="1" applyProtection="1">
      <alignment horizontal="center"/>
      <protection/>
    </xf>
    <xf numFmtId="2" fontId="51" fillId="39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10" zoomScaleNormal="110" zoomScalePageLayoutView="0" workbookViewId="0" topLeftCell="A1">
      <selection activeCell="F8" sqref="F8"/>
    </sheetView>
  </sheetViews>
  <sheetFormatPr defaultColWidth="9.140625" defaultRowHeight="12.75"/>
  <cols>
    <col min="1" max="1" width="5.140625" style="0" bestFit="1" customWidth="1"/>
    <col min="2" max="2" width="86.57421875" style="12" bestFit="1" customWidth="1"/>
    <col min="3" max="3" width="13.140625" style="47" customWidth="1"/>
    <col min="4" max="4" width="12.28125" style="43" bestFit="1" customWidth="1"/>
    <col min="5" max="5" width="7.421875" style="53" bestFit="1" customWidth="1"/>
    <col min="6" max="6" width="25.421875" style="43" customWidth="1"/>
    <col min="7" max="9" width="9.140625" style="43" customWidth="1"/>
  </cols>
  <sheetData>
    <row r="1" spans="1:6" ht="12.75">
      <c r="A1" s="11"/>
      <c r="B1" s="48" t="s">
        <v>121</v>
      </c>
      <c r="D1" s="12"/>
      <c r="E1" s="47"/>
      <c r="F1" s="12"/>
    </row>
    <row r="2" spans="1:6" ht="12.75">
      <c r="A2" s="11"/>
      <c r="B2" s="48" t="s">
        <v>124</v>
      </c>
      <c r="D2" s="12"/>
      <c r="E2" s="47"/>
      <c r="F2" s="12"/>
    </row>
    <row r="3" spans="1:6" ht="12.75">
      <c r="A3" s="11"/>
      <c r="B3" s="48" t="s">
        <v>149</v>
      </c>
      <c r="D3" s="12"/>
      <c r="E3" s="47"/>
      <c r="F3" s="12"/>
    </row>
    <row r="4" spans="1:6" ht="12.75">
      <c r="A4" s="11"/>
      <c r="B4" s="48" t="s">
        <v>217</v>
      </c>
      <c r="D4" s="12"/>
      <c r="E4" s="47"/>
      <c r="F4" s="12"/>
    </row>
    <row r="5" spans="1:6" ht="12.75">
      <c r="A5" s="11"/>
      <c r="B5" s="48"/>
      <c r="D5" s="12"/>
      <c r="E5" s="47"/>
      <c r="F5" s="12"/>
    </row>
    <row r="6" spans="1:6" ht="38.25">
      <c r="A6" s="11"/>
      <c r="B6" s="57" t="s">
        <v>96</v>
      </c>
      <c r="C6" s="59" t="s">
        <v>120</v>
      </c>
      <c r="D6" s="59"/>
      <c r="E6" s="58"/>
      <c r="F6" s="59" t="s">
        <v>125</v>
      </c>
    </row>
    <row r="7" spans="1:6" ht="25.5">
      <c r="A7" s="39" t="s">
        <v>150</v>
      </c>
      <c r="B7" s="39" t="s">
        <v>9</v>
      </c>
      <c r="C7" s="68" t="s">
        <v>108</v>
      </c>
      <c r="D7" s="65" t="s">
        <v>153</v>
      </c>
      <c r="E7" s="65" t="s">
        <v>216</v>
      </c>
      <c r="F7" s="40" t="s">
        <v>119</v>
      </c>
    </row>
    <row r="8" spans="1:6" ht="12.75">
      <c r="A8" s="75" t="s">
        <v>151</v>
      </c>
      <c r="B8" s="38" t="s">
        <v>215</v>
      </c>
      <c r="C8" s="70"/>
      <c r="D8" s="38"/>
      <c r="E8" s="67">
        <f>SUM(C8*1)</f>
        <v>0</v>
      </c>
      <c r="F8" s="71"/>
    </row>
    <row r="9" spans="1:6" ht="12.75">
      <c r="A9" s="75" t="s">
        <v>152</v>
      </c>
      <c r="B9" s="38" t="s">
        <v>113</v>
      </c>
      <c r="C9" s="49"/>
      <c r="D9" s="76">
        <v>1</v>
      </c>
      <c r="E9" s="67">
        <f>SUM(C9*1)</f>
        <v>0</v>
      </c>
      <c r="F9" s="71"/>
    </row>
    <row r="10" spans="1:6" ht="12.75">
      <c r="A10" s="75" t="s">
        <v>154</v>
      </c>
      <c r="B10" s="38" t="s">
        <v>114</v>
      </c>
      <c r="C10" s="49"/>
      <c r="D10" s="76">
        <v>3</v>
      </c>
      <c r="E10" s="67">
        <f>C10*3</f>
        <v>0</v>
      </c>
      <c r="F10" s="71"/>
    </row>
    <row r="11" spans="1:6" ht="12.75">
      <c r="A11" s="75" t="s">
        <v>155</v>
      </c>
      <c r="B11" s="38" t="s">
        <v>115</v>
      </c>
      <c r="C11" s="49"/>
      <c r="D11" s="76">
        <v>3</v>
      </c>
      <c r="E11" s="67">
        <f>C11*3</f>
        <v>0</v>
      </c>
      <c r="F11" s="71"/>
    </row>
    <row r="12" spans="1:6" ht="12.75">
      <c r="A12" s="75" t="s">
        <v>156</v>
      </c>
      <c r="B12" s="38" t="s">
        <v>123</v>
      </c>
      <c r="C12" s="49"/>
      <c r="D12" s="76">
        <v>1.5</v>
      </c>
      <c r="E12" s="67">
        <f>C12*1.5</f>
        <v>0</v>
      </c>
      <c r="F12" s="71"/>
    </row>
    <row r="13" spans="1:6" ht="12.75">
      <c r="A13" s="75" t="s">
        <v>157</v>
      </c>
      <c r="B13" s="38" t="s">
        <v>128</v>
      </c>
      <c r="C13" s="49"/>
      <c r="D13" s="76">
        <v>0.1</v>
      </c>
      <c r="E13" s="67">
        <f>SUM(C13*0.1)</f>
        <v>0</v>
      </c>
      <c r="F13" s="71"/>
    </row>
    <row r="14" spans="1:6" ht="12.75">
      <c r="A14" s="75" t="s">
        <v>158</v>
      </c>
      <c r="B14" s="38" t="s">
        <v>131</v>
      </c>
      <c r="C14" s="49"/>
      <c r="D14" s="76">
        <v>1</v>
      </c>
      <c r="E14" s="67">
        <f>C14*1</f>
        <v>0</v>
      </c>
      <c r="F14" s="71"/>
    </row>
    <row r="15" spans="1:6" ht="12.75">
      <c r="A15" s="75" t="s">
        <v>159</v>
      </c>
      <c r="B15" s="38" t="s">
        <v>132</v>
      </c>
      <c r="C15" s="49"/>
      <c r="D15" s="76">
        <v>0.5</v>
      </c>
      <c r="E15" s="67">
        <f>C15*0.5</f>
        <v>0</v>
      </c>
      <c r="F15" s="71"/>
    </row>
    <row r="16" spans="1:6" ht="12.75">
      <c r="A16" s="75" t="s">
        <v>160</v>
      </c>
      <c r="B16" s="77" t="s">
        <v>133</v>
      </c>
      <c r="C16" s="49"/>
      <c r="D16" s="76">
        <v>0.2</v>
      </c>
      <c r="E16" s="67">
        <f>C16*0.2</f>
        <v>0</v>
      </c>
      <c r="F16" s="71"/>
    </row>
    <row r="17" spans="1:6" ht="12.75">
      <c r="A17" s="75" t="s">
        <v>161</v>
      </c>
      <c r="B17" s="77" t="s">
        <v>134</v>
      </c>
      <c r="C17" s="49"/>
      <c r="D17" s="76">
        <v>0.1</v>
      </c>
      <c r="E17" s="67">
        <f>C17*0.1</f>
        <v>0</v>
      </c>
      <c r="F17" s="71"/>
    </row>
    <row r="18" spans="1:6" ht="12.75">
      <c r="A18" s="75" t="s">
        <v>162</v>
      </c>
      <c r="B18" s="77" t="s">
        <v>135</v>
      </c>
      <c r="C18" s="49"/>
      <c r="D18" s="76">
        <v>0.1</v>
      </c>
      <c r="E18" s="67">
        <f>C18*0.1</f>
        <v>0</v>
      </c>
      <c r="F18" s="71"/>
    </row>
    <row r="19" spans="1:6" ht="12.75">
      <c r="A19" s="75" t="s">
        <v>163</v>
      </c>
      <c r="B19" s="77" t="s">
        <v>112</v>
      </c>
      <c r="C19" s="49"/>
      <c r="D19" s="76">
        <v>5</v>
      </c>
      <c r="E19" s="67">
        <f>C19*5</f>
        <v>0</v>
      </c>
      <c r="F19" s="71"/>
    </row>
    <row r="20" spans="1:6" ht="12.75">
      <c r="A20" s="78"/>
      <c r="B20" s="38"/>
      <c r="C20" s="72"/>
      <c r="D20" s="79" t="s">
        <v>35</v>
      </c>
      <c r="E20" s="80">
        <f>SUM(E9:E15)</f>
        <v>0</v>
      </c>
      <c r="F20" s="69"/>
    </row>
    <row r="21" spans="1:6" ht="12.75">
      <c r="A21" s="78"/>
      <c r="B21" s="38"/>
      <c r="C21" s="72"/>
      <c r="D21" s="79"/>
      <c r="E21" s="80"/>
      <c r="F21" s="69"/>
    </row>
    <row r="22" spans="1:6" ht="12.75">
      <c r="A22" s="78"/>
      <c r="B22" s="38"/>
      <c r="C22" s="72"/>
      <c r="D22" s="79"/>
      <c r="E22" s="80"/>
      <c r="F22" s="69"/>
    </row>
    <row r="23" spans="1:6" ht="12.75">
      <c r="A23" s="78"/>
      <c r="B23" s="38"/>
      <c r="C23" s="72"/>
      <c r="D23" s="79"/>
      <c r="E23" s="80"/>
      <c r="F23" s="69"/>
    </row>
    <row r="24" spans="1:6" ht="12.75">
      <c r="A24" s="81" t="s">
        <v>164</v>
      </c>
      <c r="B24" s="39" t="s">
        <v>130</v>
      </c>
      <c r="C24" s="72"/>
      <c r="D24" s="82"/>
      <c r="E24" s="50"/>
      <c r="F24" s="69"/>
    </row>
    <row r="25" spans="1:6" ht="12.75">
      <c r="A25" s="81" t="s">
        <v>165</v>
      </c>
      <c r="B25" s="37" t="s">
        <v>126</v>
      </c>
      <c r="C25" s="68" t="s">
        <v>108</v>
      </c>
      <c r="D25" s="38"/>
      <c r="E25" s="83" t="s">
        <v>3</v>
      </c>
      <c r="F25" s="69"/>
    </row>
    <row r="26" spans="1:6" ht="12.75">
      <c r="A26" s="81" t="s">
        <v>166</v>
      </c>
      <c r="B26" s="66" t="s">
        <v>137</v>
      </c>
      <c r="C26" s="49"/>
      <c r="D26" s="76">
        <v>1</v>
      </c>
      <c r="E26" s="67">
        <f>C26*1</f>
        <v>0</v>
      </c>
      <c r="F26" s="71"/>
    </row>
    <row r="27" spans="1:6" ht="12.75">
      <c r="A27" s="84" t="s">
        <v>167</v>
      </c>
      <c r="B27" s="38" t="s">
        <v>208</v>
      </c>
      <c r="C27" s="49"/>
      <c r="D27" s="76">
        <v>2</v>
      </c>
      <c r="E27" s="67">
        <f>C27*2</f>
        <v>0</v>
      </c>
      <c r="F27" s="71"/>
    </row>
    <row r="28" spans="1:6" ht="12.75">
      <c r="A28" s="81" t="s">
        <v>168</v>
      </c>
      <c r="B28" s="38" t="s">
        <v>136</v>
      </c>
      <c r="C28" s="49"/>
      <c r="D28" s="76">
        <v>1</v>
      </c>
      <c r="E28" s="67">
        <f>C28*1</f>
        <v>0</v>
      </c>
      <c r="F28" s="71"/>
    </row>
    <row r="29" spans="1:6" ht="12.75">
      <c r="A29" s="84" t="s">
        <v>169</v>
      </c>
      <c r="B29" s="38" t="s">
        <v>127</v>
      </c>
      <c r="C29" s="49"/>
      <c r="D29" s="76">
        <v>5</v>
      </c>
      <c r="E29" s="67">
        <f>C29*5</f>
        <v>0</v>
      </c>
      <c r="F29" s="71"/>
    </row>
    <row r="30" spans="1:6" ht="12.75">
      <c r="A30" s="81" t="s">
        <v>170</v>
      </c>
      <c r="B30" s="38" t="s">
        <v>129</v>
      </c>
      <c r="C30" s="49"/>
      <c r="D30" s="76">
        <v>10</v>
      </c>
      <c r="E30" s="67">
        <f>C30*10</f>
        <v>0</v>
      </c>
      <c r="F30" s="71"/>
    </row>
    <row r="31" spans="1:6" ht="12.75">
      <c r="A31" s="78"/>
      <c r="B31" s="38"/>
      <c r="C31" s="72"/>
      <c r="D31" s="79" t="s">
        <v>35</v>
      </c>
      <c r="E31" s="80">
        <f>SUM(E36:E38)</f>
        <v>0</v>
      </c>
      <c r="F31" s="69"/>
    </row>
    <row r="32" spans="1:6" ht="12.75">
      <c r="A32" s="78"/>
      <c r="B32" s="38"/>
      <c r="C32" s="72"/>
      <c r="D32" s="79"/>
      <c r="E32" s="80"/>
      <c r="F32" s="69"/>
    </row>
    <row r="33" spans="1:6" ht="12.75">
      <c r="A33" s="78"/>
      <c r="B33" s="38"/>
      <c r="C33" s="72"/>
      <c r="D33" s="79"/>
      <c r="E33" s="80"/>
      <c r="F33" s="69"/>
    </row>
    <row r="34" spans="1:6" ht="12.75">
      <c r="A34" s="78"/>
      <c r="B34" s="38"/>
      <c r="C34" s="72"/>
      <c r="D34" s="79"/>
      <c r="E34" s="80"/>
      <c r="F34" s="69"/>
    </row>
    <row r="35" spans="1:6" ht="12.75">
      <c r="A35" s="81" t="s">
        <v>171</v>
      </c>
      <c r="B35" s="39" t="s">
        <v>38</v>
      </c>
      <c r="C35" s="73" t="s">
        <v>108</v>
      </c>
      <c r="D35" s="79"/>
      <c r="E35" s="50"/>
      <c r="F35" s="69"/>
    </row>
    <row r="36" spans="1:6" ht="12.75">
      <c r="A36" s="75" t="s">
        <v>172</v>
      </c>
      <c r="B36" s="38" t="s">
        <v>139</v>
      </c>
      <c r="C36" s="49"/>
      <c r="D36" s="76">
        <v>3</v>
      </c>
      <c r="E36" s="67">
        <f>SUM(C36*3)</f>
        <v>0</v>
      </c>
      <c r="F36" s="71"/>
    </row>
    <row r="37" spans="1:6" ht="12.75">
      <c r="A37" s="75" t="s">
        <v>173</v>
      </c>
      <c r="B37" s="38" t="s">
        <v>138</v>
      </c>
      <c r="C37" s="49"/>
      <c r="D37" s="76">
        <v>1.5</v>
      </c>
      <c r="E37" s="67">
        <f>SUM(C37*1.5)</f>
        <v>0</v>
      </c>
      <c r="F37" s="71"/>
    </row>
    <row r="38" spans="1:6" ht="12.75">
      <c r="A38" s="75" t="s">
        <v>174</v>
      </c>
      <c r="B38" s="38" t="s">
        <v>109</v>
      </c>
      <c r="C38" s="49"/>
      <c r="D38" s="76">
        <v>3</v>
      </c>
      <c r="E38" s="67">
        <f>SUM(C38*3)</f>
        <v>0</v>
      </c>
      <c r="F38" s="71"/>
    </row>
    <row r="39" spans="1:6" ht="12.75">
      <c r="A39" s="75" t="s">
        <v>175</v>
      </c>
      <c r="B39" s="38" t="s">
        <v>140</v>
      </c>
      <c r="C39" s="49"/>
      <c r="D39" s="76">
        <v>0.1</v>
      </c>
      <c r="E39" s="67">
        <f>SUM(C39*0.1)</f>
        <v>0</v>
      </c>
      <c r="F39" s="71"/>
    </row>
    <row r="40" spans="1:6" ht="12.75">
      <c r="A40" s="75" t="s">
        <v>176</v>
      </c>
      <c r="B40" s="38" t="s">
        <v>141</v>
      </c>
      <c r="C40" s="49"/>
      <c r="D40" s="76">
        <v>0.5</v>
      </c>
      <c r="E40" s="67">
        <f>SUM(C40*0.5)</f>
        <v>0</v>
      </c>
      <c r="F40" s="71"/>
    </row>
    <row r="41" spans="1:6" ht="12.75">
      <c r="A41" s="75" t="s">
        <v>177</v>
      </c>
      <c r="B41" s="38" t="s">
        <v>142</v>
      </c>
      <c r="C41" s="49"/>
      <c r="D41" s="76">
        <v>0.01</v>
      </c>
      <c r="E41" s="67">
        <f>SUM(C41*0.01)</f>
        <v>0</v>
      </c>
      <c r="F41" s="71"/>
    </row>
    <row r="42" spans="1:6" ht="12.75">
      <c r="A42" s="75" t="s">
        <v>178</v>
      </c>
      <c r="B42" s="38" t="s">
        <v>143</v>
      </c>
      <c r="C42" s="49"/>
      <c r="D42" s="76">
        <v>0.02</v>
      </c>
      <c r="E42" s="67">
        <f>SUM(C42*0.02)</f>
        <v>0</v>
      </c>
      <c r="F42" s="71"/>
    </row>
    <row r="43" spans="1:6" ht="12.75">
      <c r="A43" s="78"/>
      <c r="B43" s="38"/>
      <c r="C43" s="55"/>
      <c r="D43" s="79" t="s">
        <v>35</v>
      </c>
      <c r="E43" s="80">
        <f>SUM(E39:E42)</f>
        <v>0</v>
      </c>
      <c r="F43" s="69"/>
    </row>
    <row r="44" spans="1:6" ht="12.75">
      <c r="A44" s="78"/>
      <c r="B44" s="38"/>
      <c r="C44" s="72"/>
      <c r="D44" s="79"/>
      <c r="E44" s="50"/>
      <c r="F44" s="69"/>
    </row>
    <row r="45" spans="1:6" ht="12.75">
      <c r="A45" s="81" t="s">
        <v>179</v>
      </c>
      <c r="B45" s="39" t="s">
        <v>46</v>
      </c>
      <c r="C45" s="73"/>
      <c r="D45" s="38"/>
      <c r="E45" s="50"/>
      <c r="F45" s="69"/>
    </row>
    <row r="46" spans="1:6" ht="12.75">
      <c r="A46" s="81" t="s">
        <v>180</v>
      </c>
      <c r="B46" s="37" t="s">
        <v>110</v>
      </c>
      <c r="C46" s="68" t="s">
        <v>108</v>
      </c>
      <c r="D46" s="40"/>
      <c r="E46" s="56" t="s">
        <v>3</v>
      </c>
      <c r="F46" s="69"/>
    </row>
    <row r="47" spans="1:6" ht="12.75">
      <c r="A47" s="75" t="s">
        <v>181</v>
      </c>
      <c r="B47" s="38" t="s">
        <v>104</v>
      </c>
      <c r="C47" s="49"/>
      <c r="D47" s="76">
        <v>16</v>
      </c>
      <c r="E47" s="67">
        <f>SUM(C47*16)</f>
        <v>0</v>
      </c>
      <c r="F47" s="71"/>
    </row>
    <row r="48" spans="1:6" ht="12.75">
      <c r="A48" s="75" t="s">
        <v>182</v>
      </c>
      <c r="B48" s="38" t="s">
        <v>105</v>
      </c>
      <c r="C48" s="49"/>
      <c r="D48" s="61">
        <v>14</v>
      </c>
      <c r="E48" s="67">
        <f>SUM(C48*14)</f>
        <v>0</v>
      </c>
      <c r="F48" s="71"/>
    </row>
    <row r="49" spans="1:6" ht="12.75">
      <c r="A49" s="75" t="s">
        <v>183</v>
      </c>
      <c r="B49" s="38" t="s">
        <v>99</v>
      </c>
      <c r="C49" s="49"/>
      <c r="D49" s="76">
        <v>10</v>
      </c>
      <c r="E49" s="67">
        <v>10</v>
      </c>
      <c r="F49" s="71"/>
    </row>
    <row r="50" spans="1:6" ht="12.75">
      <c r="A50" s="75" t="s">
        <v>184</v>
      </c>
      <c r="B50" s="38" t="s">
        <v>100</v>
      </c>
      <c r="C50" s="49"/>
      <c r="D50" s="76">
        <v>8</v>
      </c>
      <c r="E50" s="67">
        <v>8</v>
      </c>
      <c r="F50" s="71"/>
    </row>
    <row r="51" spans="1:6" ht="12.75">
      <c r="A51" s="75" t="s">
        <v>185</v>
      </c>
      <c r="B51" s="38" t="s">
        <v>101</v>
      </c>
      <c r="C51" s="49"/>
      <c r="D51" s="76">
        <v>6</v>
      </c>
      <c r="E51" s="67">
        <v>6</v>
      </c>
      <c r="F51" s="71"/>
    </row>
    <row r="52" spans="1:6" ht="12.75">
      <c r="A52" s="75" t="s">
        <v>186</v>
      </c>
      <c r="B52" s="38" t="s">
        <v>102</v>
      </c>
      <c r="C52" s="49"/>
      <c r="D52" s="76">
        <v>5</v>
      </c>
      <c r="E52" s="67">
        <f>SUM(C52*5)</f>
        <v>0</v>
      </c>
      <c r="F52" s="71"/>
    </row>
    <row r="53" spans="1:6" ht="12.75">
      <c r="A53" s="75" t="s">
        <v>187</v>
      </c>
      <c r="B53" s="38" t="s">
        <v>106</v>
      </c>
      <c r="C53" s="49"/>
      <c r="D53" s="76">
        <v>4</v>
      </c>
      <c r="E53" s="67">
        <f>SUM(C53*4)</f>
        <v>0</v>
      </c>
      <c r="F53" s="71"/>
    </row>
    <row r="54" spans="1:6" ht="12.75">
      <c r="A54" s="75" t="s">
        <v>188</v>
      </c>
      <c r="B54" s="38" t="s">
        <v>107</v>
      </c>
      <c r="C54" s="49"/>
      <c r="D54" s="76">
        <v>2</v>
      </c>
      <c r="E54" s="67">
        <f>SUM(C54*2)</f>
        <v>0</v>
      </c>
      <c r="F54" s="71"/>
    </row>
    <row r="55" spans="1:6" ht="12.75">
      <c r="A55" s="78"/>
      <c r="B55" s="38"/>
      <c r="C55" s="55"/>
      <c r="D55" s="79" t="s">
        <v>35</v>
      </c>
      <c r="E55" s="85">
        <f>SUM(E47:E54)</f>
        <v>24</v>
      </c>
      <c r="F55" s="44"/>
    </row>
    <row r="56" spans="1:6" ht="12.75">
      <c r="A56" s="78"/>
      <c r="B56" s="38"/>
      <c r="C56" s="55"/>
      <c r="D56" s="79"/>
      <c r="E56" s="85"/>
      <c r="F56" s="44"/>
    </row>
    <row r="57" spans="1:6" ht="12.75">
      <c r="A57" s="78"/>
      <c r="B57" s="38"/>
      <c r="C57" s="55"/>
      <c r="D57" s="79"/>
      <c r="E57" s="85"/>
      <c r="F57" s="44"/>
    </row>
    <row r="58" spans="1:6" ht="12.75">
      <c r="A58" s="39" t="s">
        <v>189</v>
      </c>
      <c r="B58" s="37" t="s">
        <v>111</v>
      </c>
      <c r="C58" s="68" t="s">
        <v>108</v>
      </c>
      <c r="D58" s="86"/>
      <c r="E58" s="61"/>
      <c r="F58" s="69"/>
    </row>
    <row r="59" spans="1:6" ht="12.75">
      <c r="A59" s="38" t="s">
        <v>190</v>
      </c>
      <c r="B59" s="38" t="s">
        <v>97</v>
      </c>
      <c r="C59" s="49"/>
      <c r="D59" s="76">
        <v>7</v>
      </c>
      <c r="E59" s="67">
        <f>SUM(C59*7)</f>
        <v>0</v>
      </c>
      <c r="F59" s="71"/>
    </row>
    <row r="60" spans="1:6" ht="12.75">
      <c r="A60" s="38" t="s">
        <v>191</v>
      </c>
      <c r="B60" s="38" t="s">
        <v>98</v>
      </c>
      <c r="C60" s="49"/>
      <c r="D60" s="76">
        <v>6</v>
      </c>
      <c r="E60" s="67">
        <f>SUM(C60*6)</f>
        <v>0</v>
      </c>
      <c r="F60" s="71"/>
    </row>
    <row r="61" spans="1:6" ht="12.75">
      <c r="A61" s="38" t="s">
        <v>192</v>
      </c>
      <c r="B61" s="38" t="s">
        <v>99</v>
      </c>
      <c r="C61" s="49"/>
      <c r="D61" s="76">
        <v>5</v>
      </c>
      <c r="E61" s="67">
        <f>SUM(C61*5)</f>
        <v>0</v>
      </c>
      <c r="F61" s="71"/>
    </row>
    <row r="62" spans="1:6" ht="12.75">
      <c r="A62" s="38" t="s">
        <v>193</v>
      </c>
      <c r="B62" s="38" t="s">
        <v>100</v>
      </c>
      <c r="C62" s="49"/>
      <c r="D62" s="76">
        <v>4</v>
      </c>
      <c r="E62" s="67">
        <f>SUM(C62*4)</f>
        <v>0</v>
      </c>
      <c r="F62" s="71"/>
    </row>
    <row r="63" spans="1:6" ht="12.75">
      <c r="A63" s="38" t="s">
        <v>194</v>
      </c>
      <c r="B63" s="38" t="s">
        <v>101</v>
      </c>
      <c r="C63" s="49"/>
      <c r="D63" s="76">
        <v>3</v>
      </c>
      <c r="E63" s="67">
        <f>SUM(C63*3)</f>
        <v>0</v>
      </c>
      <c r="F63" s="71"/>
    </row>
    <row r="64" spans="1:6" ht="12.75">
      <c r="A64" s="38" t="s">
        <v>195</v>
      </c>
      <c r="B64" s="38" t="s">
        <v>102</v>
      </c>
      <c r="C64" s="49"/>
      <c r="D64" s="76">
        <v>2</v>
      </c>
      <c r="E64" s="67">
        <f>SUM(C64*2)</f>
        <v>0</v>
      </c>
      <c r="F64" s="71"/>
    </row>
    <row r="65" spans="1:6" ht="12.75">
      <c r="A65" s="38" t="s">
        <v>196</v>
      </c>
      <c r="B65" s="38" t="s">
        <v>103</v>
      </c>
      <c r="C65" s="49"/>
      <c r="D65" s="76">
        <v>1</v>
      </c>
      <c r="E65" s="67">
        <f>SUM(C65*1)</f>
        <v>0</v>
      </c>
      <c r="F65" s="71"/>
    </row>
    <row r="66" spans="1:6" ht="12.75">
      <c r="A66" s="38" t="s">
        <v>197</v>
      </c>
      <c r="B66" s="38" t="s">
        <v>116</v>
      </c>
      <c r="C66" s="49"/>
      <c r="D66" s="76">
        <v>0.5</v>
      </c>
      <c r="E66" s="67">
        <f>SUM(C66*0.5)</f>
        <v>0</v>
      </c>
      <c r="F66" s="71"/>
    </row>
    <row r="67" spans="1:6" ht="12.75">
      <c r="A67" s="78"/>
      <c r="B67" s="38"/>
      <c r="C67" s="72"/>
      <c r="D67" s="79" t="s">
        <v>35</v>
      </c>
      <c r="E67" s="80">
        <f>SUM(E59:E66)</f>
        <v>0</v>
      </c>
      <c r="F67" s="69"/>
    </row>
    <row r="68" spans="1:6" ht="12.75">
      <c r="A68" s="39" t="s">
        <v>198</v>
      </c>
      <c r="B68" s="37" t="s">
        <v>144</v>
      </c>
      <c r="C68" s="68" t="s">
        <v>108</v>
      </c>
      <c r="D68" s="38"/>
      <c r="E68" s="76"/>
      <c r="F68" s="69"/>
    </row>
    <row r="69" spans="1:6" ht="12.75">
      <c r="A69" s="38" t="s">
        <v>199</v>
      </c>
      <c r="B69" s="38" t="s">
        <v>145</v>
      </c>
      <c r="C69" s="49"/>
      <c r="D69" s="61">
        <v>1</v>
      </c>
      <c r="E69" s="67">
        <f>SUM(C69*1)</f>
        <v>0</v>
      </c>
      <c r="F69" s="71"/>
    </row>
    <row r="70" spans="1:6" ht="12.75">
      <c r="A70" s="38" t="s">
        <v>200</v>
      </c>
      <c r="B70" s="38" t="s">
        <v>146</v>
      </c>
      <c r="C70" s="49"/>
      <c r="D70" s="61">
        <v>0.5</v>
      </c>
      <c r="E70" s="67">
        <f>SUM(C70*0.5)</f>
        <v>0</v>
      </c>
      <c r="F70" s="71"/>
    </row>
    <row r="71" spans="1:6" ht="12.75">
      <c r="A71" s="38" t="s">
        <v>201</v>
      </c>
      <c r="B71" s="38" t="s">
        <v>147</v>
      </c>
      <c r="C71" s="49"/>
      <c r="D71" s="61">
        <v>0.3</v>
      </c>
      <c r="E71" s="67">
        <f>SUM(C71*0.3)</f>
        <v>0</v>
      </c>
      <c r="F71" s="71"/>
    </row>
    <row r="72" spans="1:6" ht="12.75">
      <c r="A72" s="78"/>
      <c r="B72" s="38"/>
      <c r="C72" s="72"/>
      <c r="D72" s="79" t="s">
        <v>35</v>
      </c>
      <c r="E72" s="80">
        <f>SUM(E69:E71)</f>
        <v>0</v>
      </c>
      <c r="F72" s="69"/>
    </row>
    <row r="73" spans="1:6" ht="12.75">
      <c r="A73" s="78"/>
      <c r="B73" s="38"/>
      <c r="C73" s="72"/>
      <c r="D73" s="79"/>
      <c r="E73" s="80"/>
      <c r="F73" s="69"/>
    </row>
    <row r="74" spans="1:6" ht="12.75">
      <c r="A74" s="39" t="s">
        <v>202</v>
      </c>
      <c r="B74" s="37" t="s">
        <v>93</v>
      </c>
      <c r="C74" s="68" t="s">
        <v>108</v>
      </c>
      <c r="D74" s="79"/>
      <c r="E74" s="80"/>
      <c r="F74" s="69"/>
    </row>
    <row r="75" spans="1:6" ht="12.75">
      <c r="A75" s="38" t="s">
        <v>203</v>
      </c>
      <c r="B75" s="38" t="s">
        <v>148</v>
      </c>
      <c r="C75" s="49"/>
      <c r="D75" s="61">
        <v>5</v>
      </c>
      <c r="E75" s="67">
        <f>SUM(C75*5)</f>
        <v>0</v>
      </c>
      <c r="F75" s="71"/>
    </row>
    <row r="76" spans="1:6" ht="12.75">
      <c r="A76" s="38" t="s">
        <v>204</v>
      </c>
      <c r="B76" s="38" t="s">
        <v>94</v>
      </c>
      <c r="C76" s="49"/>
      <c r="D76" s="61">
        <v>1</v>
      </c>
      <c r="E76" s="67">
        <f>SUM(C76*1)</f>
        <v>0</v>
      </c>
      <c r="F76" s="71"/>
    </row>
    <row r="77" spans="1:6" ht="12.75">
      <c r="A77" s="38" t="s">
        <v>205</v>
      </c>
      <c r="B77" s="38" t="s">
        <v>95</v>
      </c>
      <c r="C77" s="49"/>
      <c r="D77" s="61">
        <v>0.5</v>
      </c>
      <c r="E77" s="67">
        <f>SUM(C77*0.5)</f>
        <v>0</v>
      </c>
      <c r="F77" s="71"/>
    </row>
    <row r="78" spans="1:6" ht="12.75">
      <c r="A78" s="38" t="s">
        <v>206</v>
      </c>
      <c r="B78" s="77" t="s">
        <v>117</v>
      </c>
      <c r="C78" s="49"/>
      <c r="D78" s="61">
        <v>4</v>
      </c>
      <c r="E78" s="67">
        <f>C78*4</f>
        <v>0</v>
      </c>
      <c r="F78" s="71"/>
    </row>
    <row r="79" spans="1:6" ht="12.75">
      <c r="A79" s="38" t="s">
        <v>207</v>
      </c>
      <c r="B79" s="77" t="s">
        <v>118</v>
      </c>
      <c r="C79" s="49"/>
      <c r="D79" s="61">
        <v>2</v>
      </c>
      <c r="E79" s="67">
        <f>C79*2</f>
        <v>0</v>
      </c>
      <c r="F79" s="71"/>
    </row>
    <row r="80" spans="1:6" ht="12.75">
      <c r="A80" s="78"/>
      <c r="B80" s="38"/>
      <c r="C80" s="50"/>
      <c r="D80" s="79" t="s">
        <v>35</v>
      </c>
      <c r="E80" s="80">
        <f>SUM(E75:E77)</f>
        <v>0</v>
      </c>
      <c r="F80" s="69"/>
    </row>
    <row r="81" spans="1:6" ht="12.75">
      <c r="A81" s="78"/>
      <c r="B81" s="38"/>
      <c r="C81" s="50"/>
      <c r="D81" s="79"/>
      <c r="E81" s="80"/>
      <c r="F81" s="69"/>
    </row>
    <row r="82" spans="1:6" ht="12.75">
      <c r="A82" s="78"/>
      <c r="B82" s="38"/>
      <c r="C82" s="50"/>
      <c r="D82" s="87" t="s">
        <v>16</v>
      </c>
      <c r="E82" s="88">
        <f>SUM(E20+E31+E43+E55+E67+E72+E80)</f>
        <v>24</v>
      </c>
      <c r="F82" s="69"/>
    </row>
    <row r="83" spans="1:6" ht="12.75">
      <c r="A83" s="11"/>
      <c r="B83" s="45"/>
      <c r="D83" s="89"/>
      <c r="E83" s="89"/>
      <c r="F83" s="12"/>
    </row>
    <row r="84" spans="1:6" ht="12.75">
      <c r="A84" s="11"/>
      <c r="B84" s="74" t="s">
        <v>91</v>
      </c>
      <c r="C84" s="63" t="s">
        <v>122</v>
      </c>
      <c r="D84" s="63"/>
      <c r="E84" s="63"/>
      <c r="F84" s="63"/>
    </row>
    <row r="85" spans="1:6" ht="12.75">
      <c r="A85" s="11"/>
      <c r="C85" s="64" t="s">
        <v>211</v>
      </c>
      <c r="D85" s="64"/>
      <c r="E85" s="64"/>
      <c r="F85" s="64"/>
    </row>
    <row r="86" spans="1:6" ht="12.75">
      <c r="A86" s="11"/>
      <c r="B86" s="74" t="s">
        <v>92</v>
      </c>
      <c r="C86" s="64" t="s">
        <v>210</v>
      </c>
      <c r="D86" s="12"/>
      <c r="E86" s="47"/>
      <c r="F86" s="12"/>
    </row>
    <row r="87" spans="1:6" ht="12.75">
      <c r="A87" s="11"/>
      <c r="B87" s="21"/>
      <c r="C87" s="92" t="s">
        <v>212</v>
      </c>
      <c r="D87" s="92"/>
      <c r="E87" s="92"/>
      <c r="F87" s="92"/>
    </row>
    <row r="88" spans="1:6" ht="12.75">
      <c r="A88" s="11"/>
      <c r="C88" s="62" t="s">
        <v>213</v>
      </c>
      <c r="D88" s="62"/>
      <c r="E88" s="62"/>
      <c r="F88" s="62"/>
    </row>
    <row r="89" spans="1:6" ht="12.75">
      <c r="A89" s="11"/>
      <c r="C89" s="62" t="s">
        <v>209</v>
      </c>
      <c r="D89" s="62"/>
      <c r="E89" s="62"/>
      <c r="F89" s="62"/>
    </row>
    <row r="90" spans="1:6" ht="12.75">
      <c r="A90" s="11"/>
      <c r="C90" s="60" t="s">
        <v>214</v>
      </c>
      <c r="D90" s="45"/>
      <c r="E90" s="58"/>
      <c r="F90" s="45"/>
    </row>
    <row r="91" spans="1:9" s="41" customFormat="1" ht="15">
      <c r="A91" s="90"/>
      <c r="B91" s="90"/>
      <c r="C91" s="51"/>
      <c r="D91" s="91"/>
      <c r="E91" s="51"/>
      <c r="F91" s="91"/>
      <c r="G91" s="42"/>
      <c r="H91" s="42"/>
      <c r="I91" s="42"/>
    </row>
    <row r="92" spans="3:6" s="41" customFormat="1" ht="15">
      <c r="C92" s="52"/>
      <c r="D92" s="46"/>
      <c r="E92" s="54"/>
      <c r="F92" s="46"/>
    </row>
    <row r="94" ht="12.75">
      <c r="B94" s="21"/>
    </row>
    <row r="95" ht="12.75">
      <c r="B95" s="21"/>
    </row>
  </sheetData>
  <sheetProtection password="E83B" sheet="1" selectLockedCells="1"/>
  <mergeCells count="1">
    <mergeCell ref="C87:F87"/>
  </mergeCells>
  <printOptions/>
  <pageMargins left="1.3474015748031496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60" zoomScaleNormal="60" zoomScalePageLayoutView="0" workbookViewId="0" topLeftCell="A1">
      <selection activeCell="L52" sqref="L52"/>
    </sheetView>
  </sheetViews>
  <sheetFormatPr defaultColWidth="9.140625" defaultRowHeight="12.75"/>
  <cols>
    <col min="1" max="1" width="66.0039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19.7109375" style="0" customWidth="1"/>
  </cols>
  <sheetData>
    <row r="1" spans="1:2" ht="15.75">
      <c r="A1" s="9" t="s">
        <v>0</v>
      </c>
      <c r="B1" s="11"/>
    </row>
    <row r="2" spans="1:2" ht="12.75">
      <c r="A2" s="11"/>
      <c r="B2" s="11"/>
    </row>
    <row r="3" spans="1:2" ht="16.5" thickBot="1">
      <c r="A3" s="9" t="s">
        <v>9</v>
      </c>
      <c r="B3" s="11"/>
    </row>
    <row r="4" spans="1:5" ht="13.5" thickBot="1">
      <c r="A4" s="10" t="s">
        <v>19</v>
      </c>
      <c r="B4" s="18" t="s">
        <v>11</v>
      </c>
      <c r="D4" s="27" t="s">
        <v>3</v>
      </c>
      <c r="E4" s="36" t="s">
        <v>90</v>
      </c>
    </row>
    <row r="5" spans="1:5" ht="12.75">
      <c r="A5" s="11" t="s">
        <v>8</v>
      </c>
      <c r="B5" s="14">
        <v>1</v>
      </c>
      <c r="D5" s="28">
        <f>B5*0.5</f>
        <v>0.5</v>
      </c>
      <c r="E5" s="8" t="s">
        <v>79</v>
      </c>
    </row>
    <row r="6" spans="1:5" ht="12.75">
      <c r="A6" s="11" t="s">
        <v>4</v>
      </c>
      <c r="B6" s="15">
        <v>1</v>
      </c>
      <c r="D6" s="29">
        <f>B6*1</f>
        <v>1</v>
      </c>
      <c r="E6" s="2" t="s">
        <v>80</v>
      </c>
    </row>
    <row r="7" spans="1:5" ht="12.75">
      <c r="A7" s="11" t="s">
        <v>5</v>
      </c>
      <c r="B7" s="15">
        <v>1</v>
      </c>
      <c r="D7" s="29">
        <f>B7*2.5</f>
        <v>2.5</v>
      </c>
      <c r="E7" s="2" t="s">
        <v>81</v>
      </c>
    </row>
    <row r="8" spans="1:5" ht="12.75">
      <c r="A8" s="11" t="s">
        <v>6</v>
      </c>
      <c r="B8" s="15">
        <v>1</v>
      </c>
      <c r="D8" s="29">
        <f>B8*3</f>
        <v>3</v>
      </c>
      <c r="E8" s="2" t="s">
        <v>82</v>
      </c>
    </row>
    <row r="9" spans="1:5" ht="12.75">
      <c r="A9" s="11" t="s">
        <v>7</v>
      </c>
      <c r="B9" s="15">
        <v>1</v>
      </c>
      <c r="D9" s="29">
        <f>B9*3.5</f>
        <v>3.5</v>
      </c>
      <c r="E9" s="2" t="s">
        <v>83</v>
      </c>
    </row>
    <row r="10" spans="1:5" ht="12.75">
      <c r="A10" s="11" t="s">
        <v>12</v>
      </c>
      <c r="B10" s="15">
        <v>1</v>
      </c>
      <c r="D10" s="29">
        <f>B10*1</f>
        <v>1</v>
      </c>
      <c r="E10" s="2" t="s">
        <v>84</v>
      </c>
    </row>
    <row r="11" spans="1:5" ht="13.5" thickBot="1">
      <c r="A11" s="11" t="s">
        <v>13</v>
      </c>
      <c r="B11" s="15">
        <v>1</v>
      </c>
      <c r="D11" s="30">
        <f>B11*0.5</f>
        <v>0.5</v>
      </c>
      <c r="E11" s="2" t="s">
        <v>85</v>
      </c>
    </row>
    <row r="12" spans="1:5" ht="13.5" thickBot="1">
      <c r="A12" s="11"/>
      <c r="B12" s="19"/>
      <c r="C12" s="4" t="s">
        <v>35</v>
      </c>
      <c r="D12" s="31">
        <f>SUM(D5:D11)</f>
        <v>12</v>
      </c>
      <c r="E12" s="34" t="s">
        <v>86</v>
      </c>
    </row>
    <row r="13" spans="1:5" ht="16.5" thickBot="1">
      <c r="A13" s="9" t="s">
        <v>10</v>
      </c>
      <c r="B13" s="11"/>
      <c r="C13" s="3"/>
      <c r="E13" s="2"/>
    </row>
    <row r="14" spans="1:5" ht="13.5" thickBot="1">
      <c r="A14" s="10" t="s">
        <v>19</v>
      </c>
      <c r="B14" s="18" t="s">
        <v>11</v>
      </c>
      <c r="D14" s="27" t="s">
        <v>3</v>
      </c>
      <c r="E14" s="7" t="s">
        <v>3</v>
      </c>
    </row>
    <row r="15" spans="1:5" ht="12.75">
      <c r="A15" s="11" t="s">
        <v>12</v>
      </c>
      <c r="B15" s="14">
        <v>1</v>
      </c>
      <c r="D15" s="32">
        <f>B15*3</f>
        <v>3</v>
      </c>
      <c r="E15" s="2" t="s">
        <v>87</v>
      </c>
    </row>
    <row r="16" spans="1:5" ht="12.75">
      <c r="A16" s="11" t="s">
        <v>15</v>
      </c>
      <c r="B16" s="15">
        <v>1</v>
      </c>
      <c r="D16" s="29">
        <f>B16*0.75</f>
        <v>0.75</v>
      </c>
      <c r="E16" s="2" t="s">
        <v>88</v>
      </c>
    </row>
    <row r="17" spans="1:5" ht="12.75">
      <c r="A17" s="11" t="s">
        <v>36</v>
      </c>
      <c r="B17" s="15">
        <v>1</v>
      </c>
      <c r="D17" s="29">
        <f>IF(B17=0,0,1/B17*15)</f>
        <v>15</v>
      </c>
      <c r="E17" s="2" t="s">
        <v>50</v>
      </c>
    </row>
    <row r="18" spans="1:5" ht="12.75">
      <c r="A18" s="11" t="s">
        <v>37</v>
      </c>
      <c r="B18" s="15">
        <v>1</v>
      </c>
      <c r="C18" s="1"/>
      <c r="D18" s="29">
        <f>IF(B18=0,0,1/B18*15/30)</f>
        <v>0.5</v>
      </c>
      <c r="E18" s="2" t="s">
        <v>51</v>
      </c>
    </row>
    <row r="19" spans="1:5" ht="13.5" thickBot="1">
      <c r="A19" s="11" t="s">
        <v>14</v>
      </c>
      <c r="B19" s="15">
        <v>1</v>
      </c>
      <c r="D19" s="30">
        <f>B19*2.5</f>
        <v>2.5</v>
      </c>
      <c r="E19" s="2" t="s">
        <v>89</v>
      </c>
    </row>
    <row r="20" spans="1:5" ht="13.5" thickBot="1">
      <c r="A20" s="10"/>
      <c r="B20" s="19"/>
      <c r="C20" s="4" t="s">
        <v>35</v>
      </c>
      <c r="D20" s="31">
        <f>SUM(D15:D19)</f>
        <v>21.75</v>
      </c>
      <c r="E20" s="34" t="s">
        <v>52</v>
      </c>
    </row>
    <row r="21" spans="1:5" ht="16.5" thickBot="1">
      <c r="A21" s="9" t="s">
        <v>38</v>
      </c>
      <c r="B21" s="19"/>
      <c r="C21" s="4"/>
      <c r="D21" s="2"/>
      <c r="E21" s="2"/>
    </row>
    <row r="22" spans="1:5" ht="13.5" thickBot="1">
      <c r="A22" s="10" t="s">
        <v>39</v>
      </c>
      <c r="B22" s="18" t="s">
        <v>11</v>
      </c>
      <c r="D22" s="27" t="s">
        <v>3</v>
      </c>
      <c r="E22" s="7" t="s">
        <v>3</v>
      </c>
    </row>
    <row r="23" spans="1:5" ht="12.75">
      <c r="A23" s="12" t="s">
        <v>40</v>
      </c>
      <c r="B23" s="14">
        <v>1</v>
      </c>
      <c r="D23" s="32">
        <f>IF(B23&gt;2.9,3,B23)</f>
        <v>1</v>
      </c>
      <c r="E23" s="2" t="s">
        <v>53</v>
      </c>
    </row>
    <row r="24" spans="1:5" ht="12.75">
      <c r="A24" s="11" t="s">
        <v>41</v>
      </c>
      <c r="B24" s="15">
        <v>1</v>
      </c>
      <c r="D24" s="32">
        <f>IF(B24&gt;2.9,6,B24*2)</f>
        <v>2</v>
      </c>
      <c r="E24" s="2" t="s">
        <v>54</v>
      </c>
    </row>
    <row r="25" spans="1:5" ht="13.5" thickBot="1">
      <c r="A25" s="11" t="s">
        <v>42</v>
      </c>
      <c r="B25" s="15">
        <v>1</v>
      </c>
      <c r="D25" s="32">
        <f>IF(B25&gt;2.9,9,B25*3)</f>
        <v>3</v>
      </c>
      <c r="E25" s="2" t="s">
        <v>55</v>
      </c>
    </row>
    <row r="26" spans="1:5" ht="13.5" thickBot="1">
      <c r="A26" s="11"/>
      <c r="B26" s="20"/>
      <c r="C26" s="4" t="s">
        <v>35</v>
      </c>
      <c r="D26" s="31">
        <f>SUM(D23:D25)</f>
        <v>6</v>
      </c>
      <c r="E26" s="34" t="s">
        <v>56</v>
      </c>
    </row>
    <row r="27" spans="1:5" ht="12.75">
      <c r="A27" s="10" t="s">
        <v>45</v>
      </c>
      <c r="B27" s="20"/>
      <c r="D27" s="2"/>
      <c r="E27" s="2"/>
    </row>
    <row r="28" spans="1:5" ht="12.75">
      <c r="A28" s="11" t="s">
        <v>43</v>
      </c>
      <c r="B28" s="15">
        <v>1</v>
      </c>
      <c r="C28" s="1"/>
      <c r="D28" s="29">
        <f>IF(B28&gt;2.9,3,B28)</f>
        <v>1</v>
      </c>
      <c r="E28" s="2" t="s">
        <v>57</v>
      </c>
    </row>
    <row r="29" spans="1:5" ht="13.5" thickBot="1">
      <c r="A29" s="11" t="s">
        <v>44</v>
      </c>
      <c r="B29" s="15">
        <v>1</v>
      </c>
      <c r="D29" s="32">
        <f>IF(B29&gt;2.9,3,B29)</f>
        <v>1</v>
      </c>
      <c r="E29" s="2" t="s">
        <v>58</v>
      </c>
    </row>
    <row r="30" spans="1:5" ht="13.5" thickBot="1">
      <c r="A30" s="11"/>
      <c r="B30" s="19"/>
      <c r="C30" s="4" t="s">
        <v>35</v>
      </c>
      <c r="D30" s="31">
        <f>SUM(D28:D29)</f>
        <v>2</v>
      </c>
      <c r="E30" s="34" t="s">
        <v>59</v>
      </c>
    </row>
    <row r="31" spans="1:5" ht="12.75">
      <c r="A31" s="11"/>
      <c r="B31" s="19"/>
      <c r="C31" s="4"/>
      <c r="D31" s="2"/>
      <c r="E31" s="2"/>
    </row>
    <row r="32" spans="1:5" ht="16.5" thickBot="1">
      <c r="A32" s="9" t="s">
        <v>46</v>
      </c>
      <c r="B32" s="21" t="s">
        <v>17</v>
      </c>
      <c r="E32" s="2"/>
    </row>
    <row r="33" spans="1:5" ht="13.5" thickBot="1">
      <c r="A33" s="10" t="s">
        <v>47</v>
      </c>
      <c r="B33" s="25" t="s">
        <v>1</v>
      </c>
      <c r="C33" s="26" t="s">
        <v>2</v>
      </c>
      <c r="D33" s="31" t="s">
        <v>3</v>
      </c>
      <c r="E33" s="34" t="s">
        <v>3</v>
      </c>
    </row>
    <row r="34" spans="1:5" ht="12.75">
      <c r="A34" s="11" t="s">
        <v>20</v>
      </c>
      <c r="B34" s="16">
        <v>1</v>
      </c>
      <c r="C34" s="22">
        <v>1</v>
      </c>
      <c r="D34" s="32">
        <f>(B34+C34)*15</f>
        <v>30</v>
      </c>
      <c r="E34" s="2" t="s">
        <v>61</v>
      </c>
    </row>
    <row r="35" spans="1:5" ht="12.75">
      <c r="A35" s="11" t="s">
        <v>25</v>
      </c>
      <c r="B35" s="17">
        <v>1</v>
      </c>
      <c r="C35" s="23">
        <v>1</v>
      </c>
      <c r="D35" s="29">
        <f>(B35+C35)*7.5</f>
        <v>15</v>
      </c>
      <c r="E35" s="2" t="s">
        <v>60</v>
      </c>
    </row>
    <row r="36" spans="1:5" ht="12.75">
      <c r="A36" s="11" t="s">
        <v>26</v>
      </c>
      <c r="B36" s="17">
        <v>1</v>
      </c>
      <c r="C36" s="23">
        <v>1</v>
      </c>
      <c r="D36" s="29">
        <f>(B36+C36)*3.75</f>
        <v>7.5</v>
      </c>
      <c r="E36" s="2" t="s">
        <v>62</v>
      </c>
    </row>
    <row r="37" spans="1:5" ht="12.75">
      <c r="A37" s="11" t="s">
        <v>22</v>
      </c>
      <c r="B37" s="17">
        <v>1</v>
      </c>
      <c r="C37" s="23">
        <v>1</v>
      </c>
      <c r="D37" s="29">
        <f>(B37+C37)*1.5</f>
        <v>3</v>
      </c>
      <c r="E37" s="2" t="s">
        <v>63</v>
      </c>
    </row>
    <row r="38" spans="1:5" ht="12.75">
      <c r="A38" s="11" t="s">
        <v>23</v>
      </c>
      <c r="B38" s="17">
        <v>1</v>
      </c>
      <c r="C38" s="23">
        <v>1</v>
      </c>
      <c r="D38" s="29">
        <f>(B38+C38)*1.5</f>
        <v>3</v>
      </c>
      <c r="E38" s="2" t="s">
        <v>64</v>
      </c>
    </row>
    <row r="39" spans="1:5" ht="13.5" thickBot="1">
      <c r="A39" s="11" t="s">
        <v>24</v>
      </c>
      <c r="B39" s="17">
        <v>1</v>
      </c>
      <c r="C39" s="24">
        <v>1</v>
      </c>
      <c r="D39" s="30">
        <f>(B39+C39)</f>
        <v>2</v>
      </c>
      <c r="E39" s="2" t="s">
        <v>65</v>
      </c>
    </row>
    <row r="40" spans="1:5" ht="13.5" thickBot="1">
      <c r="A40" s="11"/>
      <c r="B40" s="11"/>
      <c r="C40" s="5" t="s">
        <v>35</v>
      </c>
      <c r="D40" s="31">
        <f>SUM(D34:D39)</f>
        <v>60.5</v>
      </c>
      <c r="E40" s="34" t="s">
        <v>66</v>
      </c>
    </row>
    <row r="41" spans="1:5" ht="12.75">
      <c r="A41" s="10" t="s">
        <v>48</v>
      </c>
      <c r="B41" s="11"/>
      <c r="E41" s="2"/>
    </row>
    <row r="42" spans="1:5" ht="12.75">
      <c r="A42" s="11" t="s">
        <v>21</v>
      </c>
      <c r="B42" s="17">
        <v>1</v>
      </c>
      <c r="C42" s="23">
        <v>1</v>
      </c>
      <c r="D42" s="29">
        <f>(B42*4+C42)*15</f>
        <v>75</v>
      </c>
      <c r="E42" s="2" t="s">
        <v>67</v>
      </c>
    </row>
    <row r="43" spans="1:5" ht="12.75">
      <c r="A43" s="11" t="s">
        <v>27</v>
      </c>
      <c r="B43" s="17">
        <v>1</v>
      </c>
      <c r="C43" s="23">
        <v>1</v>
      </c>
      <c r="D43" s="29">
        <f>(B43*4+C43)*7.5</f>
        <v>37.5</v>
      </c>
      <c r="E43" s="2" t="s">
        <v>68</v>
      </c>
    </row>
    <row r="44" spans="1:5" ht="12.75">
      <c r="A44" s="11" t="s">
        <v>28</v>
      </c>
      <c r="B44" s="17">
        <v>1</v>
      </c>
      <c r="C44" s="23">
        <v>1</v>
      </c>
      <c r="D44" s="29">
        <f>(B44*4+C44)*3.75</f>
        <v>18.75</v>
      </c>
      <c r="E44" s="2" t="s">
        <v>69</v>
      </c>
    </row>
    <row r="45" spans="1:5" ht="12.75">
      <c r="A45" s="11" t="s">
        <v>29</v>
      </c>
      <c r="B45" s="17">
        <v>1</v>
      </c>
      <c r="C45" s="23">
        <v>1</v>
      </c>
      <c r="D45" s="29">
        <f>(B45*4+C45)*1.5</f>
        <v>7.5</v>
      </c>
      <c r="E45" s="2" t="s">
        <v>70</v>
      </c>
    </row>
    <row r="46" spans="1:5" ht="12.75">
      <c r="A46" s="11" t="s">
        <v>30</v>
      </c>
      <c r="B46" s="17">
        <v>1</v>
      </c>
      <c r="C46" s="23">
        <v>1</v>
      </c>
      <c r="D46" s="29">
        <f>(B46*4+C46)*1.25</f>
        <v>6.25</v>
      </c>
      <c r="E46" s="2" t="s">
        <v>71</v>
      </c>
    </row>
    <row r="47" spans="1:5" ht="13.5" thickBot="1">
      <c r="A47" s="11" t="s">
        <v>31</v>
      </c>
      <c r="B47" s="17">
        <v>1</v>
      </c>
      <c r="C47" s="23">
        <v>1</v>
      </c>
      <c r="D47" s="30">
        <f>(B47*4+C47)</f>
        <v>5</v>
      </c>
      <c r="E47" s="2" t="s">
        <v>72</v>
      </c>
    </row>
    <row r="48" spans="1:5" ht="13.5" thickBot="1">
      <c r="A48" s="11"/>
      <c r="B48" s="11"/>
      <c r="C48" s="4" t="s">
        <v>35</v>
      </c>
      <c r="D48" s="31">
        <f>SUM(D42:D47)</f>
        <v>150</v>
      </c>
      <c r="E48" s="34" t="s">
        <v>73</v>
      </c>
    </row>
    <row r="49" spans="1:5" ht="12.75">
      <c r="A49" s="10" t="s">
        <v>49</v>
      </c>
      <c r="B49" s="11"/>
      <c r="E49" s="2"/>
    </row>
    <row r="50" spans="1:5" ht="12.75">
      <c r="A50" s="11" t="s">
        <v>33</v>
      </c>
      <c r="B50" s="17">
        <v>1</v>
      </c>
      <c r="C50" s="23">
        <v>1</v>
      </c>
      <c r="D50" s="29">
        <f>(B50*4+C50)*1.5</f>
        <v>7.5</v>
      </c>
      <c r="E50" s="2" t="s">
        <v>74</v>
      </c>
    </row>
    <row r="51" spans="1:5" ht="12.75">
      <c r="A51" s="11" t="s">
        <v>34</v>
      </c>
      <c r="B51" s="17">
        <v>1</v>
      </c>
      <c r="C51" s="23">
        <v>1</v>
      </c>
      <c r="D51" s="29">
        <f>(B51*4+C51)*0.75</f>
        <v>3.75</v>
      </c>
      <c r="E51" s="2" t="s">
        <v>75</v>
      </c>
    </row>
    <row r="52" spans="1:5" ht="13.5" thickBot="1">
      <c r="A52" s="11" t="s">
        <v>32</v>
      </c>
      <c r="B52" s="17">
        <v>1</v>
      </c>
      <c r="C52" s="23">
        <v>1</v>
      </c>
      <c r="D52" s="30">
        <f>(B52*4+C52)*0.375</f>
        <v>1.875</v>
      </c>
      <c r="E52" s="2" t="s">
        <v>76</v>
      </c>
    </row>
    <row r="53" spans="1:5" ht="13.5" thickBot="1">
      <c r="A53" s="11"/>
      <c r="B53" s="11"/>
      <c r="C53" s="4"/>
      <c r="D53" s="31">
        <f>SUM(D50:D52)</f>
        <v>13.125</v>
      </c>
      <c r="E53" s="34" t="s">
        <v>77</v>
      </c>
    </row>
    <row r="54" spans="1:5" ht="12.75">
      <c r="A54" s="11"/>
      <c r="B54" s="11"/>
      <c r="E54" s="2"/>
    </row>
    <row r="55" spans="1:5" ht="13.5" thickBot="1">
      <c r="A55" s="11"/>
      <c r="B55" s="11"/>
      <c r="E55" s="2"/>
    </row>
    <row r="56" spans="1:5" ht="16.5" thickBot="1">
      <c r="A56" s="13" t="s">
        <v>18</v>
      </c>
      <c r="B56" s="11"/>
      <c r="C56" s="6" t="s">
        <v>16</v>
      </c>
      <c r="D56" s="33">
        <f>D12+D20+D26+D30+D40+D48+D53</f>
        <v>265.375</v>
      </c>
      <c r="E56" s="35" t="s">
        <v>78</v>
      </c>
    </row>
  </sheetData>
  <sheetProtection password="FDC4" sheet="1" objects="1" scenarios="1"/>
  <printOptions/>
  <pageMargins left="0.787401575" right="0.787401575" top="0.984251969" bottom="0.984251969" header="0.492125985" footer="0.492125985"/>
  <pageSetup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HP</cp:lastModifiedBy>
  <cp:lastPrinted>2014-11-06T14:03:08Z</cp:lastPrinted>
  <dcterms:created xsi:type="dcterms:W3CDTF">2002-04-18T08:56:52Z</dcterms:created>
  <dcterms:modified xsi:type="dcterms:W3CDTF">2014-11-06T14:50:32Z</dcterms:modified>
  <cp:category/>
  <cp:version/>
  <cp:contentType/>
  <cp:contentStatus/>
</cp:coreProperties>
</file>